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bruns\Dropbox\GI Marketing\Business App\"/>
    </mc:Choice>
  </mc:AlternateContent>
  <bookViews>
    <workbookView xWindow="600" yWindow="510" windowWidth="14700" windowHeight="8025" tabRatio="633" firstSheet="4" activeTab="4"/>
  </bookViews>
  <sheets>
    <sheet name=" Price list" sheetId="1" state="hidden" r:id="rId1"/>
    <sheet name="(Currency Calculation)" sheetId="7" state="hidden" r:id="rId2"/>
    <sheet name="(Volume Discount)" sheetId="6" state="hidden" r:id="rId3"/>
    <sheet name="(Calculation)" sheetId="3" state="hidden" r:id="rId4"/>
    <sheet name="Tabelle1" sheetId="9" r:id="rId5"/>
    <sheet name="Tabelle2" sheetId="10" r:id="rId6"/>
  </sheets>
  <definedNames>
    <definedName name="Produkte">#REF!</definedName>
  </definedNames>
  <calcPr calcId="162913"/>
</workbook>
</file>

<file path=xl/calcChain.xml><?xml version="1.0" encoding="utf-8"?>
<calcChain xmlns="http://schemas.openxmlformats.org/spreadsheetml/2006/main">
  <c r="D36" i="9" l="1"/>
  <c r="C40" i="9"/>
  <c r="D40" i="9"/>
  <c r="C39" i="9"/>
  <c r="D39" i="9"/>
  <c r="C38" i="9"/>
  <c r="D38" i="9"/>
  <c r="H24" i="9"/>
  <c r="F38" i="9"/>
  <c r="F22" i="9"/>
  <c r="H10" i="9"/>
  <c r="B31" i="9"/>
  <c r="H9" i="9"/>
  <c r="B30" i="9"/>
  <c r="H8" i="9"/>
  <c r="B29" i="9"/>
  <c r="D6" i="3"/>
  <c r="E6" i="1"/>
  <c r="D13" i="3"/>
  <c r="D25" i="3"/>
  <c r="E10" i="1"/>
  <c r="D26" i="3"/>
  <c r="E11" i="1"/>
  <c r="D27" i="3"/>
  <c r="E12" i="1"/>
  <c r="F12" i="1"/>
  <c r="F11" i="1"/>
  <c r="F10" i="1"/>
  <c r="F9" i="1"/>
  <c r="F8" i="1"/>
  <c r="F7" i="1"/>
  <c r="F6" i="1"/>
  <c r="C14" i="1"/>
  <c r="B12" i="1"/>
  <c r="E4" i="1"/>
  <c r="G6" i="1"/>
  <c r="G7" i="1"/>
  <c r="G8" i="1"/>
  <c r="G9" i="1"/>
  <c r="G10" i="1"/>
  <c r="G11" i="1"/>
  <c r="M4" i="1"/>
  <c r="K4" i="1"/>
  <c r="I4" i="1"/>
  <c r="G4" i="1"/>
  <c r="B7" i="1"/>
  <c r="B8" i="1"/>
  <c r="B9" i="1"/>
  <c r="B10" i="1"/>
  <c r="B11" i="1"/>
  <c r="B6" i="1"/>
  <c r="N12" i="1"/>
  <c r="N7" i="1"/>
  <c r="N8" i="1"/>
  <c r="N9" i="1"/>
  <c r="N10" i="1"/>
  <c r="N11" i="1"/>
  <c r="N6" i="1"/>
  <c r="D8" i="3"/>
  <c r="E7" i="1"/>
  <c r="E8" i="1"/>
  <c r="G27" i="3"/>
  <c r="K12" i="1"/>
  <c r="H27" i="3"/>
  <c r="M12" i="1"/>
  <c r="F27" i="3"/>
  <c r="I12" i="1"/>
  <c r="H13" i="3"/>
  <c r="M8" i="1"/>
  <c r="D15" i="3"/>
  <c r="G8" i="3"/>
  <c r="K7" i="1"/>
  <c r="G13" i="3"/>
  <c r="K8" i="1"/>
  <c r="G6" i="3"/>
  <c r="K6" i="1"/>
  <c r="F13" i="3"/>
  <c r="I8" i="1"/>
  <c r="H6" i="1"/>
  <c r="H11" i="1"/>
  <c r="H10" i="1"/>
  <c r="H9" i="1"/>
  <c r="H8" i="1"/>
  <c r="H7" i="1"/>
  <c r="H12" i="1"/>
  <c r="J6" i="1"/>
  <c r="J11" i="1"/>
  <c r="J10" i="1"/>
  <c r="J9" i="1"/>
  <c r="J8" i="1"/>
  <c r="J7" i="1"/>
  <c r="J12" i="1"/>
  <c r="L6" i="1"/>
  <c r="L11" i="1"/>
  <c r="L10" i="1"/>
  <c r="L9" i="1"/>
  <c r="L8" i="1"/>
  <c r="L7" i="1"/>
  <c r="L12" i="1"/>
  <c r="E9" i="3"/>
  <c r="D9" i="3"/>
  <c r="F9" i="3"/>
  <c r="C51" i="6"/>
  <c r="E10" i="3"/>
  <c r="D10" i="3"/>
  <c r="E16" i="3"/>
  <c r="D16" i="3"/>
  <c r="H25" i="6"/>
  <c r="E17" i="3"/>
  <c r="D5" i="3"/>
  <c r="G22" i="6"/>
  <c r="H5" i="3"/>
  <c r="B74" i="6"/>
  <c r="G5" i="3"/>
  <c r="G61" i="6"/>
  <c r="F5" i="3"/>
  <c r="E5" i="3"/>
  <c r="G35" i="6"/>
  <c r="H20" i="6"/>
  <c r="H19" i="6"/>
  <c r="H18" i="6"/>
  <c r="H17" i="6"/>
  <c r="H16" i="6"/>
  <c r="H15" i="6"/>
  <c r="H14" i="6"/>
  <c r="H13" i="6"/>
  <c r="H12" i="6"/>
  <c r="H11" i="6"/>
  <c r="C15" i="6"/>
  <c r="C14" i="6"/>
  <c r="C13" i="6"/>
  <c r="C12" i="6"/>
  <c r="C11" i="6"/>
  <c r="B80" i="6"/>
  <c r="B79" i="6"/>
  <c r="B78" i="6"/>
  <c r="B77" i="6"/>
  <c r="B76" i="6"/>
  <c r="B67" i="6"/>
  <c r="B66" i="6"/>
  <c r="B65" i="6"/>
  <c r="B64" i="6"/>
  <c r="B63" i="6"/>
  <c r="B54" i="6"/>
  <c r="B53" i="6"/>
  <c r="B52" i="6"/>
  <c r="B51" i="6"/>
  <c r="B50" i="6"/>
  <c r="B41" i="6"/>
  <c r="B40" i="6"/>
  <c r="B39" i="6"/>
  <c r="B38" i="6"/>
  <c r="B37" i="6"/>
  <c r="B28" i="6"/>
  <c r="B27" i="6"/>
  <c r="B26" i="6"/>
  <c r="B25" i="6"/>
  <c r="B24" i="6"/>
  <c r="G85" i="6"/>
  <c r="G84" i="6"/>
  <c r="G83" i="6"/>
  <c r="G82" i="6"/>
  <c r="G81" i="6"/>
  <c r="G80" i="6"/>
  <c r="G79" i="6"/>
  <c r="G78" i="6"/>
  <c r="G77" i="6"/>
  <c r="G76" i="6"/>
  <c r="G72" i="6"/>
  <c r="G71" i="6"/>
  <c r="G70" i="6"/>
  <c r="G69" i="6"/>
  <c r="G68" i="6"/>
  <c r="G67" i="6"/>
  <c r="G66" i="6"/>
  <c r="G65" i="6"/>
  <c r="G64" i="6"/>
  <c r="G63" i="6"/>
  <c r="G59" i="6"/>
  <c r="G58" i="6"/>
  <c r="G57" i="6"/>
  <c r="G56" i="6"/>
  <c r="G55" i="6"/>
  <c r="G54" i="6"/>
  <c r="G53" i="6"/>
  <c r="G52" i="6"/>
  <c r="G51" i="6"/>
  <c r="G50" i="6"/>
  <c r="G46" i="6"/>
  <c r="G45" i="6"/>
  <c r="G44" i="6"/>
  <c r="G43" i="6"/>
  <c r="G42" i="6"/>
  <c r="G41" i="6"/>
  <c r="G40" i="6"/>
  <c r="G39" i="6"/>
  <c r="G38" i="6"/>
  <c r="G37" i="6"/>
  <c r="G33" i="6"/>
  <c r="G32" i="6"/>
  <c r="G31" i="6"/>
  <c r="G30" i="6"/>
  <c r="G29" i="6"/>
  <c r="G28" i="6"/>
  <c r="G27" i="6"/>
  <c r="G26" i="6"/>
  <c r="G25" i="6"/>
  <c r="G24" i="6"/>
  <c r="G74" i="6"/>
  <c r="G48" i="6"/>
  <c r="B48" i="6"/>
  <c r="B22" i="6"/>
  <c r="H24" i="6"/>
  <c r="C38" i="6"/>
  <c r="C39" i="6"/>
  <c r="G7" i="6"/>
  <c r="H37" i="6"/>
  <c r="H38" i="6"/>
  <c r="C24" i="6"/>
  <c r="C37" i="6"/>
  <c r="B7" i="6"/>
  <c r="I84" i="6"/>
  <c r="I83" i="6"/>
  <c r="I82" i="6"/>
  <c r="I81" i="6"/>
  <c r="I80" i="6"/>
  <c r="I79" i="6"/>
  <c r="I78" i="6"/>
  <c r="I77" i="6"/>
  <c r="I76" i="6"/>
  <c r="D80" i="6"/>
  <c r="D79" i="6"/>
  <c r="D78" i="6"/>
  <c r="D77" i="6"/>
  <c r="D76" i="6"/>
  <c r="I33" i="6"/>
  <c r="I24" i="6"/>
  <c r="I32" i="6"/>
  <c r="I31" i="6"/>
  <c r="I30" i="6"/>
  <c r="I29" i="6"/>
  <c r="I28" i="6"/>
  <c r="I27" i="6"/>
  <c r="I26" i="6"/>
  <c r="I25" i="6"/>
  <c r="D28" i="6"/>
  <c r="D27" i="6"/>
  <c r="D26" i="6"/>
  <c r="D25" i="6"/>
  <c r="D24" i="6"/>
  <c r="D37" i="6"/>
  <c r="D38" i="6"/>
  <c r="D39" i="6"/>
  <c r="D40" i="6"/>
  <c r="D41" i="6"/>
  <c r="I37" i="6"/>
  <c r="I38" i="6"/>
  <c r="I39" i="6"/>
  <c r="I40" i="6"/>
  <c r="I41" i="6"/>
  <c r="I42" i="6"/>
  <c r="I43" i="6"/>
  <c r="I44" i="6"/>
  <c r="I45" i="6"/>
  <c r="D50" i="6"/>
  <c r="D51" i="6"/>
  <c r="D52" i="6"/>
  <c r="D53" i="6"/>
  <c r="D54" i="6"/>
  <c r="I50" i="6"/>
  <c r="I51" i="6"/>
  <c r="I52" i="6"/>
  <c r="I53" i="6"/>
  <c r="I54" i="6"/>
  <c r="I55" i="6"/>
  <c r="I56" i="6"/>
  <c r="I57" i="6"/>
  <c r="I58" i="6"/>
  <c r="D63" i="6"/>
  <c r="D64" i="6"/>
  <c r="D65" i="6"/>
  <c r="D66" i="6"/>
  <c r="D67" i="6"/>
  <c r="I63" i="6"/>
  <c r="I64" i="6"/>
  <c r="I65" i="6"/>
  <c r="I66" i="6"/>
  <c r="I67" i="6"/>
  <c r="I68" i="6"/>
  <c r="I69" i="6"/>
  <c r="I70" i="6"/>
  <c r="I71" i="6"/>
  <c r="I46" i="6"/>
  <c r="H26" i="3"/>
  <c r="M11" i="1"/>
  <c r="F26" i="3"/>
  <c r="I11" i="1"/>
  <c r="D17" i="3"/>
  <c r="H26" i="6"/>
  <c r="E18" i="3"/>
  <c r="H40" i="6"/>
  <c r="H39" i="6"/>
  <c r="H15" i="3"/>
  <c r="G15" i="3"/>
  <c r="G16" i="3"/>
  <c r="F15" i="3"/>
  <c r="F16" i="3"/>
  <c r="E9" i="1"/>
  <c r="H25" i="3"/>
  <c r="M10" i="1"/>
  <c r="G25" i="3"/>
  <c r="K10" i="1"/>
  <c r="F25" i="3"/>
  <c r="I10" i="1"/>
  <c r="H50" i="6"/>
  <c r="H16" i="3"/>
  <c r="M9" i="1"/>
  <c r="H76" i="6"/>
  <c r="D18" i="3"/>
  <c r="H27" i="6"/>
  <c r="H63" i="6"/>
  <c r="K9" i="1"/>
  <c r="H77" i="6"/>
  <c r="H17" i="3"/>
  <c r="H78" i="6"/>
  <c r="H18" i="3"/>
  <c r="H79" i="6"/>
  <c r="H19" i="3"/>
  <c r="H20" i="3"/>
  <c r="G9" i="3"/>
  <c r="C64" i="6"/>
  <c r="F10" i="3"/>
  <c r="C52" i="6"/>
  <c r="H9" i="3"/>
  <c r="C77" i="6"/>
  <c r="C25" i="6"/>
  <c r="H81" i="6"/>
  <c r="H21" i="3"/>
  <c r="G17" i="3"/>
  <c r="H64" i="6"/>
  <c r="H51" i="6"/>
  <c r="F17" i="3"/>
  <c r="H10" i="3"/>
  <c r="C78" i="6"/>
  <c r="F11" i="3"/>
  <c r="C53" i="6"/>
  <c r="G10" i="3"/>
  <c r="C65" i="6"/>
  <c r="C26" i="6"/>
  <c r="I9" i="1"/>
  <c r="C63" i="6"/>
  <c r="H80" i="6"/>
  <c r="E19" i="3"/>
  <c r="G26" i="3"/>
  <c r="K11" i="1"/>
  <c r="E11" i="3"/>
  <c r="B61" i="6"/>
  <c r="F6" i="3"/>
  <c r="I6" i="1"/>
  <c r="F8" i="3"/>
  <c r="H6" i="3"/>
  <c r="M6" i="1"/>
  <c r="B35" i="6"/>
  <c r="H8" i="3"/>
  <c r="D11" i="3"/>
  <c r="E12" i="3"/>
  <c r="C40" i="6"/>
  <c r="H82" i="6"/>
  <c r="H22" i="3"/>
  <c r="C50" i="6"/>
  <c r="I7" i="1"/>
  <c r="H52" i="6"/>
  <c r="F18" i="3"/>
  <c r="C76" i="6"/>
  <c r="M7" i="1"/>
  <c r="E20" i="3"/>
  <c r="D19" i="3"/>
  <c r="H28" i="6"/>
  <c r="H41" i="6"/>
  <c r="G18" i="3"/>
  <c r="H65" i="6"/>
  <c r="G19" i="3"/>
  <c r="H66" i="6"/>
  <c r="D12" i="3"/>
  <c r="C41" i="6"/>
  <c r="E21" i="3"/>
  <c r="H42" i="6"/>
  <c r="D20" i="3"/>
  <c r="H29" i="6"/>
  <c r="H53" i="6"/>
  <c r="F19" i="3"/>
  <c r="H23" i="3"/>
  <c r="H83" i="6"/>
  <c r="G11" i="3"/>
  <c r="C66" i="6"/>
  <c r="C27" i="6"/>
  <c r="F12" i="3"/>
  <c r="C54" i="6"/>
  <c r="H11" i="3"/>
  <c r="C79" i="6"/>
  <c r="H12" i="3"/>
  <c r="C80" i="6"/>
  <c r="G12" i="3"/>
  <c r="C67" i="6"/>
  <c r="C28" i="6"/>
  <c r="H84" i="6"/>
  <c r="H24" i="3"/>
  <c r="H85" i="6"/>
  <c r="F20" i="3"/>
  <c r="H54" i="6"/>
  <c r="D21" i="3"/>
  <c r="H30" i="6"/>
  <c r="E22" i="3"/>
  <c r="H43" i="6"/>
  <c r="H67" i="6"/>
  <c r="G20" i="3"/>
  <c r="H55" i="6"/>
  <c r="F21" i="3"/>
  <c r="G21" i="3"/>
  <c r="H68" i="6"/>
  <c r="D22" i="3"/>
  <c r="H31" i="6"/>
  <c r="E23" i="3"/>
  <c r="H44" i="6"/>
  <c r="G22" i="3"/>
  <c r="H69" i="6"/>
  <c r="D23" i="3"/>
  <c r="H32" i="6"/>
  <c r="E24" i="3"/>
  <c r="H45" i="6"/>
  <c r="F22" i="3"/>
  <c r="H56" i="6"/>
  <c r="D24" i="3"/>
  <c r="H33" i="6"/>
  <c r="H46" i="6"/>
  <c r="H57" i="6"/>
  <c r="F23" i="3"/>
  <c r="H70" i="6"/>
  <c r="G23" i="3"/>
  <c r="H58" i="6"/>
  <c r="F24" i="3"/>
  <c r="H59" i="6"/>
  <c r="H71" i="6"/>
  <c r="G24" i="3"/>
  <c r="H72" i="6"/>
  <c r="D31" i="9"/>
  <c r="D29" i="9"/>
  <c r="D30" i="9"/>
  <c r="F31" i="9"/>
  <c r="F30" i="9"/>
  <c r="D32" i="9"/>
  <c r="H11" i="9"/>
  <c r="F29" i="9"/>
  <c r="B32" i="9"/>
  <c r="F32" i="9"/>
  <c r="F37" i="9"/>
  <c r="F39" i="9"/>
</calcChain>
</file>

<file path=xl/comments1.xml><?xml version="1.0" encoding="utf-8"?>
<comments xmlns="http://schemas.openxmlformats.org/spreadsheetml/2006/main">
  <authors>
    <author>Thomas Vøien</author>
  </authors>
  <commentList>
    <comment ref="D7" authorId="0" shapeId="0">
      <text>
        <r>
          <rPr>
            <b/>
            <sz val="8"/>
            <color indexed="81"/>
            <rFont val="Tahoma"/>
            <family val="2"/>
          </rPr>
          <t xml:space="preserve">Volume discount applies to this module.  This will be calculated in the "License calculation" folder
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</rPr>
          <t xml:space="preserve">Volume discount applies to this module.  This will be calculated in the "License calculation" folder
</t>
        </r>
      </text>
    </comment>
  </commentList>
</comments>
</file>

<file path=xl/comments2.xml><?xml version="1.0" encoding="utf-8"?>
<comments xmlns="http://schemas.openxmlformats.org/spreadsheetml/2006/main">
  <authors>
    <author>Ralf Geishauser</author>
  </authors>
  <commentList>
    <comment ref="F22" authorId="0" shapeId="0">
      <text>
        <r>
          <rPr>
            <b/>
            <sz val="9"/>
            <color indexed="81"/>
            <rFont val="Segoe UI"/>
            <family val="2"/>
          </rPr>
          <t>Prüfsumme (muss 100% ergeben)</t>
        </r>
      </text>
    </comment>
    <comment ref="F40" authorId="0" shapeId="0">
      <text>
        <r>
          <rPr>
            <b/>
            <sz val="9"/>
            <color indexed="81"/>
            <rFont val="Segoe UI"/>
            <family val="2"/>
          </rPr>
          <t>Bekannte Annahmen hier dokumentieren.</t>
        </r>
      </text>
    </comment>
  </commentList>
</comments>
</file>

<file path=xl/sharedStrings.xml><?xml version="1.0" encoding="utf-8"?>
<sst xmlns="http://schemas.openxmlformats.org/spreadsheetml/2006/main" count="159" uniqueCount="105">
  <si>
    <t>Modules</t>
  </si>
  <si>
    <t>Currency calculations</t>
  </si>
  <si>
    <t>Abbreviation</t>
  </si>
  <si>
    <t>EURO versus local currency</t>
  </si>
  <si>
    <t>TJG CMS Suite - Domino Connector</t>
  </si>
  <si>
    <t>TJG CMS Suite - Archive Module</t>
  </si>
  <si>
    <t>Sold in</t>
  </si>
  <si>
    <t>TJG CMS Suite Annual maintenance cost</t>
  </si>
  <si>
    <t>Maintenance calculation</t>
  </si>
  <si>
    <t>%</t>
  </si>
  <si>
    <t>NOK</t>
  </si>
  <si>
    <t>SEK</t>
  </si>
  <si>
    <t>DKK</t>
  </si>
  <si>
    <t>USD</t>
  </si>
  <si>
    <t>EUR</t>
  </si>
  <si>
    <t>TJG CMS Suite Annual maintenance cost (%)</t>
  </si>
  <si>
    <t>TJG CMS Suite - Publish Server</t>
  </si>
  <si>
    <t>TJG CMS Suite - Personification Server</t>
  </si>
  <si>
    <t>TJG CMS Suite - Publish Portal</t>
  </si>
  <si>
    <t>- Common features have been packaged into the TJG CMS Suite - Publish Server.</t>
  </si>
  <si>
    <t>CHANGES FROM PREVIOUS PRICING SCHEMA</t>
  </si>
  <si>
    <t>- We no longer price per Module, but per site meaning the Publish Module, The Portal Page Module, The Multimedia Module is included in the TJG CMS Suite - Publish Server and the customer may make as many copies as desired..</t>
  </si>
  <si>
    <t xml:space="preserve">- The customer now would need to buy additional licenses for their sites.  E.g. their Internet homepage, their Intranet and customer Extranets.  </t>
  </si>
  <si>
    <t>- Please study the "License Rules" folder in this spreadsheet for further details</t>
  </si>
  <si>
    <t>Volume discount</t>
  </si>
  <si>
    <t>VOLUME DISCOUNT</t>
  </si>
  <si>
    <t>TJG CMS Suite - Personification User</t>
  </si>
  <si>
    <t>3</t>
  </si>
  <si>
    <t>5</t>
  </si>
  <si>
    <t>10</t>
  </si>
  <si>
    <t>100</t>
  </si>
  <si>
    <t>Discount levels</t>
  </si>
  <si>
    <t>Only blue text may be changed</t>
  </si>
  <si>
    <t>Discount intervals</t>
  </si>
  <si>
    <t>Terms</t>
  </si>
  <si>
    <t>User(s)</t>
  </si>
  <si>
    <t>Site(s)</t>
  </si>
  <si>
    <t>Unit(s)</t>
  </si>
  <si>
    <t>Seat(s)</t>
  </si>
  <si>
    <t>Unit</t>
  </si>
  <si>
    <t>TJG CMS SUITE CURRENCY CALCULATION</t>
  </si>
  <si>
    <t>TJG CMS SUITE - MODULE PRICE LIST</t>
  </si>
  <si>
    <t>TJG CMS Suite - Developer Client</t>
  </si>
  <si>
    <t>3.</t>
  </si>
  <si>
    <t>1.</t>
  </si>
  <si>
    <t xml:space="preserve">Klein  </t>
  </si>
  <si>
    <t xml:space="preserve">Mittel </t>
  </si>
  <si>
    <t xml:space="preserve">Groß </t>
  </si>
  <si>
    <t>2.</t>
  </si>
  <si>
    <t xml:space="preserve">1) </t>
  </si>
  <si>
    <t>Datenstruktur anlegen</t>
  </si>
  <si>
    <t>2)</t>
  </si>
  <si>
    <t>Ansichten erstellen</t>
  </si>
  <si>
    <t xml:space="preserve">3) </t>
  </si>
  <si>
    <t>Masken &amp; Felder anlegen</t>
  </si>
  <si>
    <t>4)</t>
  </si>
  <si>
    <t>5)</t>
  </si>
  <si>
    <t xml:space="preserve">6) </t>
  </si>
  <si>
    <t>% ggf. anpassen</t>
  </si>
  <si>
    <t>Ersparnis</t>
  </si>
  <si>
    <t>=</t>
  </si>
  <si>
    <t>PT</t>
  </si>
  <si>
    <t xml:space="preserve">Entwicklungsaufwand für Anwendungen </t>
  </si>
  <si>
    <t>Gesamtersparnis für alle Anwendungen</t>
  </si>
  <si>
    <t>Summe Aufwand</t>
  </si>
  <si>
    <t>Ihr automatischer Entwicklungskosten-Ersparnis-Rechner</t>
  </si>
  <si>
    <t>PT für kleine Anwendungen</t>
  </si>
  <si>
    <t>PT für mittlere Anwendungen</t>
  </si>
  <si>
    <t>PT für große Anwendungen</t>
  </si>
  <si>
    <t>PT Summe</t>
  </si>
  <si>
    <t>Ergibt eine gewichtete Ersparnis von:</t>
  </si>
  <si>
    <t>PT *</t>
  </si>
  <si>
    <t>Ersparnis in Projekttagen</t>
  </si>
  <si>
    <t>PT Entwicklungsaufwand</t>
  </si>
  <si>
    <t>Berechtigungen programmieren</t>
  </si>
  <si>
    <t>Prozesse, Workflows, Agenten programmieren</t>
  </si>
  <si>
    <t>Aufgaben für Entwicklung</t>
  </si>
  <si>
    <t>Anteil in Anwendungen</t>
  </si>
  <si>
    <t>Flexible Relationen entwickeln</t>
  </si>
  <si>
    <t xml:space="preserve">Annahmen: </t>
  </si>
  <si>
    <t>Ersparnis/Aufgabe</t>
  </si>
  <si>
    <t>Mit Bus App</t>
  </si>
  <si>
    <t>Ja</t>
  </si>
  <si>
    <t>Nein</t>
  </si>
  <si>
    <t>2) Rotes Ergebnis ablesen.</t>
  </si>
  <si>
    <t>Vorgehen:</t>
  </si>
  <si>
    <t>1) Blaue Felder füllen</t>
  </si>
  <si>
    <t>PT Ersparnis an Entwicklungsaufwand mit Business App.</t>
  </si>
  <si>
    <t>7)</t>
  </si>
  <si>
    <t>Schnittstellen einrichten</t>
  </si>
  <si>
    <t>Jahr</t>
  </si>
  <si>
    <t>Ersparnis:</t>
  </si>
  <si>
    <t>Monat</t>
  </si>
  <si>
    <t>…</t>
  </si>
  <si>
    <t>Benutzer</t>
  </si>
  <si>
    <t>4.</t>
  </si>
  <si>
    <t>Weniger Entwicklung notwendig (800 € / Tag All In)</t>
  </si>
  <si>
    <t>Wochen ist die Anwendung früher verfügbar</t>
  </si>
  <si>
    <t>Lizenzkosten und Ersparnis</t>
  </si>
  <si>
    <t>Entwickler notwendig?</t>
  </si>
  <si>
    <t>Anwendung günstiger schneller erstellt</t>
  </si>
  <si>
    <t>Entwicklungsdauer pro Anwendung anpassen</t>
  </si>
  <si>
    <t>Anzahl Anwendungen:</t>
  </si>
  <si>
    <t>Lizenzkosten Benutzer / Monat (inkl. Wartung und kostenfreie Templates):</t>
  </si>
  <si>
    <t>Ohne Bus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</si>
</sst>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€&quot;"/>
    <numFmt numFmtId="165" formatCode="0.0%"/>
    <numFmt numFmtId="166" formatCode="_([$€]\ * #,##0.00_);_([$€]\ * \(#,##0.00\);_([$€]\ * &quot;-&quot;??_);_(@_)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4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Segoe UI"/>
      <family val="2"/>
    </font>
    <font>
      <b/>
      <sz val="10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8C14"/>
      <name val="Arial"/>
      <family val="2"/>
    </font>
    <font>
      <sz val="14"/>
      <color rgb="FF3282C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282C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/>
    <xf numFmtId="0" fontId="3" fillId="2" borderId="1" xfId="2" applyFont="1" applyFill="1" applyBorder="1"/>
    <xf numFmtId="0" fontId="5" fillId="2" borderId="1" xfId="2" applyFont="1" applyFill="1" applyBorder="1"/>
    <xf numFmtId="0" fontId="6" fillId="2" borderId="1" xfId="2" applyFont="1" applyFill="1" applyBorder="1"/>
    <xf numFmtId="0" fontId="3" fillId="2" borderId="0" xfId="2" applyFont="1" applyFill="1" applyBorder="1"/>
    <xf numFmtId="0" fontId="5" fillId="2" borderId="0" xfId="2" applyFont="1" applyFill="1" applyBorder="1"/>
    <xf numFmtId="0" fontId="2" fillId="2" borderId="0" xfId="2" applyFont="1" applyFill="1" applyBorder="1"/>
    <xf numFmtId="0" fontId="2" fillId="2" borderId="0" xfId="2" applyFont="1" applyFill="1"/>
    <xf numFmtId="2" fontId="6" fillId="2" borderId="0" xfId="2" applyNumberFormat="1" applyFont="1" applyFill="1" applyAlignment="1">
      <alignment horizontal="right"/>
    </xf>
    <xf numFmtId="0" fontId="6" fillId="2" borderId="0" xfId="2" applyFont="1" applyFill="1" applyAlignment="1">
      <alignment horizontal="right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/>
    <xf numFmtId="0" fontId="2" fillId="2" borderId="1" xfId="2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3" fontId="2" fillId="2" borderId="0" xfId="0" applyNumberFormat="1" applyFont="1" applyFill="1"/>
    <xf numFmtId="3" fontId="6" fillId="2" borderId="0" xfId="0" applyNumberFormat="1" applyFont="1" applyFill="1"/>
    <xf numFmtId="0" fontId="6" fillId="2" borderId="0" xfId="0" applyFont="1" applyFill="1"/>
    <xf numFmtId="3" fontId="0" fillId="2" borderId="0" xfId="0" applyNumberFormat="1" applyFill="1"/>
    <xf numFmtId="0" fontId="3" fillId="2" borderId="0" xfId="0" applyFont="1" applyFill="1"/>
    <xf numFmtId="3" fontId="3" fillId="2" borderId="0" xfId="0" applyNumberFormat="1" applyFont="1" applyFill="1"/>
    <xf numFmtId="3" fontId="2" fillId="2" borderId="0" xfId="0" applyNumberFormat="1" applyFont="1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3" fillId="2" borderId="1" xfId="0" applyFont="1" applyFill="1" applyBorder="1"/>
    <xf numFmtId="0" fontId="3" fillId="2" borderId="0" xfId="0" applyFont="1" applyFill="1" applyBorder="1"/>
    <xf numFmtId="0" fontId="2" fillId="2" borderId="0" xfId="0" applyFont="1" applyFill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/>
    <xf numFmtId="0" fontId="2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9" fillId="2" borderId="0" xfId="0" applyFont="1" applyFill="1"/>
    <xf numFmtId="0" fontId="2" fillId="2" borderId="1" xfId="0" applyFont="1" applyFill="1" applyBorder="1"/>
    <xf numFmtId="3" fontId="3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0" fontId="0" fillId="2" borderId="0" xfId="0" applyFill="1"/>
    <xf numFmtId="0" fontId="3" fillId="2" borderId="2" xfId="0" applyFont="1" applyFill="1" applyBorder="1" applyAlignment="1">
      <alignment horizontal="center"/>
    </xf>
    <xf numFmtId="0" fontId="2" fillId="2" borderId="0" xfId="2" quotePrefix="1" applyFont="1" applyFill="1" applyBorder="1"/>
    <xf numFmtId="0" fontId="3" fillId="2" borderId="2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1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49" fontId="3" fillId="2" borderId="0" xfId="0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3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vertical="top"/>
    </xf>
    <xf numFmtId="49" fontId="3" fillId="2" borderId="5" xfId="0" applyNumberFormat="1" applyFont="1" applyFill="1" applyBorder="1" applyAlignment="1">
      <alignment vertical="top"/>
    </xf>
    <xf numFmtId="0" fontId="12" fillId="3" borderId="6" xfId="0" applyFont="1" applyFill="1" applyBorder="1"/>
    <xf numFmtId="0" fontId="12" fillId="3" borderId="6" xfId="0" applyFont="1" applyFill="1" applyBorder="1" applyAlignment="1">
      <alignment horizontal="right"/>
    </xf>
    <xf numFmtId="0" fontId="12" fillId="3" borderId="6" xfId="0" applyFont="1" applyFill="1" applyBorder="1" applyAlignment="1">
      <alignment horizontal="left"/>
    </xf>
    <xf numFmtId="0" fontId="12" fillId="3" borderId="7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 vertical="top" wrapText="1" indent="1"/>
    </xf>
    <xf numFmtId="49" fontId="3" fillId="2" borderId="0" xfId="0" applyNumberFormat="1" applyFont="1" applyFill="1" applyBorder="1" applyAlignment="1">
      <alignment horizontal="left" vertical="top" indent="1"/>
    </xf>
    <xf numFmtId="49" fontId="3" fillId="2" borderId="9" xfId="0" applyNumberFormat="1" applyFont="1" applyFill="1" applyBorder="1" applyAlignment="1">
      <alignment horizontal="left" vertical="top" indent="1"/>
    </xf>
    <xf numFmtId="49" fontId="12" fillId="3" borderId="1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49" fontId="8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15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0" fillId="0" borderId="11" xfId="0" applyBorder="1"/>
    <xf numFmtId="0" fontId="0" fillId="4" borderId="11" xfId="0" applyFill="1" applyBorder="1"/>
    <xf numFmtId="0" fontId="13" fillId="0" borderId="0" xfId="0" applyFont="1" applyAlignment="1">
      <alignment horizontal="right"/>
    </xf>
    <xf numFmtId="0" fontId="15" fillId="0" borderId="0" xfId="0" applyFont="1" applyAlignment="1"/>
    <xf numFmtId="0" fontId="15" fillId="4" borderId="11" xfId="0" applyFont="1" applyFill="1" applyBorder="1" applyAlignment="1"/>
    <xf numFmtId="0" fontId="15" fillId="0" borderId="12" xfId="0" applyFont="1" applyBorder="1" applyAlignment="1">
      <alignment horizontal="center"/>
    </xf>
    <xf numFmtId="0" fontId="17" fillId="0" borderId="0" xfId="0" applyFont="1"/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8" fillId="5" borderId="0" xfId="0" applyFont="1" applyFill="1" applyAlignment="1">
      <alignment horizontal="right"/>
    </xf>
    <xf numFmtId="0" fontId="18" fillId="5" borderId="0" xfId="0" applyFont="1" applyFill="1"/>
    <xf numFmtId="0" fontId="19" fillId="5" borderId="0" xfId="0" applyFont="1" applyFill="1"/>
    <xf numFmtId="0" fontId="0" fillId="5" borderId="0" xfId="0" applyFill="1"/>
    <xf numFmtId="0" fontId="15" fillId="0" borderId="0" xfId="0" applyFont="1" applyFill="1" applyBorder="1"/>
    <xf numFmtId="165" fontId="17" fillId="0" borderId="0" xfId="0" applyNumberFormat="1" applyFont="1" applyAlignment="1">
      <alignment horizontal="center"/>
    </xf>
    <xf numFmtId="165" fontId="15" fillId="5" borderId="11" xfId="0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1" fontId="13" fillId="0" borderId="11" xfId="0" applyNumberFormat="1" applyFont="1" applyBorder="1" applyAlignment="1"/>
    <xf numFmtId="1" fontId="20" fillId="0" borderId="0" xfId="0" applyNumberFormat="1" applyFont="1"/>
    <xf numFmtId="0" fontId="0" fillId="4" borderId="11" xfId="0" applyFill="1" applyBorder="1" applyAlignment="1">
      <alignment horizontal="center" wrapText="1"/>
    </xf>
    <xf numFmtId="164" fontId="0" fillId="0" borderId="0" xfId="0" applyNumberFormat="1"/>
    <xf numFmtId="0" fontId="0" fillId="0" borderId="1" xfId="0" applyBorder="1" applyAlignment="1">
      <alignment horizontal="right"/>
    </xf>
    <xf numFmtId="0" fontId="15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Border="1"/>
    <xf numFmtId="164" fontId="21" fillId="0" borderId="0" xfId="0" applyNumberFormat="1" applyFont="1"/>
    <xf numFmtId="165" fontId="21" fillId="0" borderId="0" xfId="0" applyNumberFormat="1" applyFont="1" applyBorder="1"/>
    <xf numFmtId="1" fontId="21" fillId="0" borderId="0" xfId="0" applyNumberFormat="1" applyFont="1"/>
    <xf numFmtId="0" fontId="14" fillId="0" borderId="0" xfId="0" applyFont="1" applyAlignment="1">
      <alignment horizontal="left"/>
    </xf>
    <xf numFmtId="0" fontId="2" fillId="0" borderId="0" xfId="0" applyFont="1"/>
    <xf numFmtId="0" fontId="21" fillId="0" borderId="0" xfId="0" applyFont="1"/>
    <xf numFmtId="0" fontId="14" fillId="0" borderId="0" xfId="0" applyFont="1" applyBorder="1" applyAlignment="1">
      <alignment horizontal="left"/>
    </xf>
    <xf numFmtId="164" fontId="13" fillId="0" borderId="0" xfId="0" applyNumberFormat="1" applyFont="1"/>
    <xf numFmtId="0" fontId="21" fillId="0" borderId="0" xfId="0" applyFont="1" applyFill="1" applyBorder="1" applyAlignment="1">
      <alignment horizontal="center"/>
    </xf>
    <xf numFmtId="0" fontId="14" fillId="0" borderId="0" xfId="0" applyFont="1"/>
    <xf numFmtId="0" fontId="18" fillId="6" borderId="0" xfId="0" applyFont="1" applyFill="1" applyAlignment="1">
      <alignment horizontal="right"/>
    </xf>
    <xf numFmtId="0" fontId="18" fillId="6" borderId="0" xfId="0" applyFont="1" applyFill="1"/>
    <xf numFmtId="0" fontId="19" fillId="6" borderId="0" xfId="0" applyFont="1" applyFill="1"/>
    <xf numFmtId="0" fontId="18" fillId="6" borderId="0" xfId="0" applyFont="1" applyFill="1" applyAlignment="1">
      <alignment horizontal="center"/>
    </xf>
    <xf numFmtId="0" fontId="22" fillId="0" borderId="0" xfId="0" applyFont="1"/>
    <xf numFmtId="0" fontId="13" fillId="6" borderId="0" xfId="0" applyFont="1" applyFill="1"/>
    <xf numFmtId="49" fontId="2" fillId="2" borderId="8" xfId="0" quotePrefix="1" applyNumberFormat="1" applyFont="1" applyFill="1" applyBorder="1" applyAlignment="1">
      <alignment horizontal="left" vertical="top" wrapText="1" indent="1"/>
    </xf>
    <xf numFmtId="49" fontId="2" fillId="2" borderId="0" xfId="0" quotePrefix="1" applyNumberFormat="1" applyFont="1" applyFill="1" applyBorder="1" applyAlignment="1">
      <alignment horizontal="left" vertical="top" wrapText="1" indent="1"/>
    </xf>
    <xf numFmtId="49" fontId="2" fillId="2" borderId="9" xfId="0" quotePrefix="1" applyNumberFormat="1" applyFont="1" applyFill="1" applyBorder="1" applyAlignment="1">
      <alignment horizontal="left" vertical="top" wrapText="1" indent="1"/>
    </xf>
    <xf numFmtId="0" fontId="1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</cellXfs>
  <cellStyles count="3">
    <cellStyle name="Euro" xfId="1"/>
    <cellStyle name="Normal_TJ Groups CMS R4 Pricelist" xfId="2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F2D5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4DAE1"/>
      <rgbColor rgb="00339966"/>
      <rgbColor rgb="00E77013"/>
      <rgbColor rgb="00E6E6E6"/>
      <rgbColor rgb="00E8EFF9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76200</xdr:colOff>
      <xdr:row>3</xdr:row>
      <xdr:rowOff>133350</xdr:rowOff>
    </xdr:to>
    <xdr:pic>
      <xdr:nvPicPr>
        <xdr:cNvPr id="1232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666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T27"/>
  <sheetViews>
    <sheetView workbookViewId="0">
      <selection activeCell="E38" sqref="E38"/>
    </sheetView>
  </sheetViews>
  <sheetFormatPr baseColWidth="10" defaultColWidth="9.140625" defaultRowHeight="14.1" customHeight="1" x14ac:dyDescent="0.2"/>
  <cols>
    <col min="1" max="1" width="3.28515625" style="24" customWidth="1"/>
    <col min="2" max="2" width="37.28515625" style="18" customWidth="1"/>
    <col min="3" max="3" width="7.28515625" style="18" customWidth="1"/>
    <col min="4" max="4" width="13.28515625" style="18" customWidth="1"/>
    <col min="5" max="5" width="8.7109375" style="33" customWidth="1"/>
    <col min="6" max="6" width="4.28515625" style="46" customWidth="1"/>
    <col min="7" max="7" width="8.7109375" style="33" customWidth="1"/>
    <col min="8" max="8" width="4.28515625" style="46" customWidth="1"/>
    <col min="9" max="9" width="8.7109375" style="33" customWidth="1"/>
    <col min="10" max="10" width="4.28515625" style="46" customWidth="1"/>
    <col min="11" max="11" width="8.7109375" style="33" customWidth="1"/>
    <col min="12" max="12" width="4.28515625" style="46" customWidth="1"/>
    <col min="13" max="13" width="8.7109375" style="33" customWidth="1"/>
    <col min="14" max="14" width="4.28515625" style="48" customWidth="1"/>
    <col min="15" max="15" width="37" style="11" customWidth="1"/>
    <col min="16" max="16" width="9.140625" style="14" customWidth="1"/>
    <col min="17" max="17" width="8.85546875" style="14" customWidth="1"/>
    <col min="18" max="18" width="10.42578125" style="19" customWidth="1"/>
    <col min="19" max="19" width="9.140625" style="11" customWidth="1"/>
    <col min="20" max="20" width="13" style="11" customWidth="1"/>
    <col min="21" max="16384" width="9.140625" style="11"/>
  </cols>
  <sheetData>
    <row r="2" spans="1:20" ht="14.1" customHeight="1" x14ac:dyDescent="0.25">
      <c r="B2" s="124" t="s">
        <v>41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T2" s="18"/>
    </row>
    <row r="4" spans="1:20" ht="14.1" customHeight="1" x14ac:dyDescent="0.2">
      <c r="B4" s="25" t="s">
        <v>0</v>
      </c>
      <c r="C4" s="43" t="s">
        <v>6</v>
      </c>
      <c r="D4" s="25"/>
      <c r="E4" s="26" t="str">
        <f>+'(Calculation)'!F35</f>
        <v>EUR</v>
      </c>
      <c r="F4" s="45"/>
      <c r="G4" s="26" t="str">
        <f>+'(Currency Calculation)'!F6</f>
        <v>NOK</v>
      </c>
      <c r="H4" s="45"/>
      <c r="I4" s="26" t="str">
        <f>+'(Currency Calculation)'!F7</f>
        <v>SEK</v>
      </c>
      <c r="J4" s="45"/>
      <c r="K4" s="26" t="str">
        <f>+'(Currency Calculation)'!F8</f>
        <v>DKK</v>
      </c>
      <c r="L4" s="45"/>
      <c r="M4" s="26" t="str">
        <f>+'(Currency Calculation)'!F9</f>
        <v>USD</v>
      </c>
      <c r="N4" s="45"/>
      <c r="O4" s="18"/>
    </row>
    <row r="5" spans="1:20" ht="14.1" customHeight="1" x14ac:dyDescent="0.2">
      <c r="C5" s="37"/>
    </row>
    <row r="6" spans="1:20" ht="14.1" customHeight="1" x14ac:dyDescent="0.2">
      <c r="B6" s="18" t="str">
        <f>+'(Calculation)'!B6</f>
        <v>TJG CMS Suite - Publish Server</v>
      </c>
      <c r="C6" s="24" t="s">
        <v>39</v>
      </c>
      <c r="D6" s="24"/>
      <c r="E6" s="34">
        <f>ROUND('(Calculation)'!D6,-2)</f>
        <v>16700</v>
      </c>
      <c r="F6" s="41" t="str">
        <f>+'(Calculation)'!$F$35</f>
        <v>EUR</v>
      </c>
      <c r="G6" s="34">
        <f>+'(Calculation)'!E6</f>
        <v>125000</v>
      </c>
      <c r="H6" s="47" t="e">
        <f>+#REF!</f>
        <v>#REF!</v>
      </c>
      <c r="I6" s="34">
        <f>ROUND('(Calculation)'!F6,-2)</f>
        <v>138600</v>
      </c>
      <c r="J6" s="47" t="e">
        <f>+#REF!</f>
        <v>#REF!</v>
      </c>
      <c r="K6" s="34">
        <f>ROUND('(Calculation)'!G6,-2)</f>
        <v>123600</v>
      </c>
      <c r="L6" s="47" t="e">
        <f>+#REF!</f>
        <v>#REF!</v>
      </c>
      <c r="M6" s="34">
        <f>ROUND('(Calculation)'!H6,-2)</f>
        <v>15000</v>
      </c>
      <c r="N6" s="41" t="e">
        <f>+#REF!</f>
        <v>#REF!</v>
      </c>
      <c r="O6" s="14"/>
    </row>
    <row r="7" spans="1:20" ht="14.1" customHeight="1" x14ac:dyDescent="0.2">
      <c r="B7" s="18" t="str">
        <f>+'(Calculation)'!B7</f>
        <v>TJG CMS Suite - Publish Portal</v>
      </c>
      <c r="C7" s="24" t="s">
        <v>37</v>
      </c>
      <c r="D7" s="68" t="s">
        <v>24</v>
      </c>
      <c r="E7" s="34">
        <f>ROUND('(Calculation)'!D8,-2)</f>
        <v>6000</v>
      </c>
      <c r="F7" s="41" t="str">
        <f>+'(Calculation)'!$F$35</f>
        <v>EUR</v>
      </c>
      <c r="G7" s="34">
        <f>+'(Calculation)'!E8</f>
        <v>45000</v>
      </c>
      <c r="H7" s="47" t="e">
        <f>+#REF!</f>
        <v>#REF!</v>
      </c>
      <c r="I7" s="34">
        <f>ROUND('(Calculation)'!F8,-2)</f>
        <v>49800</v>
      </c>
      <c r="J7" s="47" t="e">
        <f>+#REF!</f>
        <v>#REF!</v>
      </c>
      <c r="K7" s="34">
        <f>ROUND('(Calculation)'!G8,-2)</f>
        <v>44400</v>
      </c>
      <c r="L7" s="47" t="e">
        <f>+#REF!</f>
        <v>#REF!</v>
      </c>
      <c r="M7" s="34">
        <f>ROUND('(Calculation)'!H8,-2)</f>
        <v>5400</v>
      </c>
      <c r="N7" s="41" t="e">
        <f>+#REF!</f>
        <v>#REF!</v>
      </c>
      <c r="O7" s="27"/>
    </row>
    <row r="8" spans="1:20" ht="14.1" customHeight="1" x14ac:dyDescent="0.2">
      <c r="B8" s="18" t="str">
        <f>+'(Calculation)'!B13</f>
        <v>TJG CMS Suite - Personification Server</v>
      </c>
      <c r="C8" s="24" t="s">
        <v>39</v>
      </c>
      <c r="D8" s="68"/>
      <c r="E8" s="34">
        <f>ROUND('(Calculation)'!D13,-2)</f>
        <v>8700</v>
      </c>
      <c r="F8" s="41" t="str">
        <f>+'(Calculation)'!$F$35</f>
        <v>EUR</v>
      </c>
      <c r="G8" s="34">
        <f>+'(Calculation)'!E13</f>
        <v>65000</v>
      </c>
      <c r="H8" s="47" t="e">
        <f>+#REF!</f>
        <v>#REF!</v>
      </c>
      <c r="I8" s="34">
        <f>ROUND('(Calculation)'!F13,-2)</f>
        <v>72000</v>
      </c>
      <c r="J8" s="47" t="e">
        <f>+#REF!</f>
        <v>#REF!</v>
      </c>
      <c r="K8" s="34">
        <f>ROUND('(Calculation)'!G13,-2)</f>
        <v>64200</v>
      </c>
      <c r="L8" s="47" t="e">
        <f>+#REF!</f>
        <v>#REF!</v>
      </c>
      <c r="M8" s="34">
        <f>ROUND('(Calculation)'!H13,-2)</f>
        <v>7800</v>
      </c>
      <c r="N8" s="41" t="e">
        <f>+#REF!</f>
        <v>#REF!</v>
      </c>
      <c r="O8" s="27"/>
    </row>
    <row r="9" spans="1:20" ht="14.1" customHeight="1" x14ac:dyDescent="0.2">
      <c r="B9" s="18" t="str">
        <f>+'(Calculation)'!B14</f>
        <v>TJG CMS Suite - Personification User</v>
      </c>
      <c r="C9" s="24" t="s">
        <v>38</v>
      </c>
      <c r="D9" s="68" t="s">
        <v>24</v>
      </c>
      <c r="E9" s="34">
        <f>ROUND('(Calculation)'!D15,-1)</f>
        <v>20</v>
      </c>
      <c r="F9" s="41" t="str">
        <f>+'(Calculation)'!$F$35</f>
        <v>EUR</v>
      </c>
      <c r="G9" s="34">
        <f>+'(Calculation)'!E15</f>
        <v>150</v>
      </c>
      <c r="H9" s="47" t="e">
        <f>+#REF!</f>
        <v>#REF!</v>
      </c>
      <c r="I9" s="34">
        <f>ROUND('(Calculation)'!F15,-1)</f>
        <v>170</v>
      </c>
      <c r="J9" s="47" t="e">
        <f>+#REF!</f>
        <v>#REF!</v>
      </c>
      <c r="K9" s="34">
        <f>ROUND('(Calculation)'!G15,-1)</f>
        <v>170</v>
      </c>
      <c r="L9" s="47" t="e">
        <f>+#REF!</f>
        <v>#REF!</v>
      </c>
      <c r="M9" s="34">
        <f>ROUND('(Calculation)'!H15,-1)</f>
        <v>20</v>
      </c>
      <c r="N9" s="41" t="e">
        <f>+#REF!</f>
        <v>#REF!</v>
      </c>
      <c r="O9" s="27"/>
    </row>
    <row r="10" spans="1:20" ht="14.1" customHeight="1" x14ac:dyDescent="0.2">
      <c r="B10" s="18" t="str">
        <f>+'(Calculation)'!B25</f>
        <v>TJG CMS Suite - Domino Connector</v>
      </c>
      <c r="C10" s="24" t="s">
        <v>39</v>
      </c>
      <c r="D10" s="24"/>
      <c r="E10" s="34">
        <f>ROUND('(Calculation)'!D25,-2)</f>
        <v>4700</v>
      </c>
      <c r="F10" s="41" t="str">
        <f>+'(Calculation)'!$F$35</f>
        <v>EUR</v>
      </c>
      <c r="G10" s="34">
        <f>+'(Calculation)'!E25</f>
        <v>35000</v>
      </c>
      <c r="H10" s="47" t="e">
        <f>+#REF!</f>
        <v>#REF!</v>
      </c>
      <c r="I10" s="34">
        <f>ROUND('(Calculation)'!F25,-2)</f>
        <v>39000</v>
      </c>
      <c r="J10" s="47" t="e">
        <f>+#REF!</f>
        <v>#REF!</v>
      </c>
      <c r="K10" s="34">
        <f>ROUND('(Calculation)'!G25,-2)</f>
        <v>34800</v>
      </c>
      <c r="L10" s="47" t="e">
        <f>+#REF!</f>
        <v>#REF!</v>
      </c>
      <c r="M10" s="34">
        <f>ROUND('(Calculation)'!H25,-2)</f>
        <v>4200</v>
      </c>
      <c r="N10" s="41" t="e">
        <f>+#REF!</f>
        <v>#REF!</v>
      </c>
    </row>
    <row r="11" spans="1:20" s="30" customFormat="1" ht="14.1" customHeight="1" x14ac:dyDescent="0.2">
      <c r="A11" s="24"/>
      <c r="B11" s="23" t="str">
        <f>+'(Calculation)'!B26</f>
        <v>TJG CMS Suite - Archive Module</v>
      </c>
      <c r="C11" s="24" t="s">
        <v>39</v>
      </c>
      <c r="D11" s="67"/>
      <c r="E11" s="35">
        <f>ROUND('(Calculation)'!D26,-2)</f>
        <v>2000</v>
      </c>
      <c r="F11" s="41" t="str">
        <f>+'(Calculation)'!$F$35</f>
        <v>EUR</v>
      </c>
      <c r="G11" s="35">
        <f>+'(Calculation)'!E26</f>
        <v>15000</v>
      </c>
      <c r="H11" s="47" t="e">
        <f>+#REF!</f>
        <v>#REF!</v>
      </c>
      <c r="I11" s="35">
        <f>ROUND('(Calculation)'!F26,-2)</f>
        <v>16600</v>
      </c>
      <c r="J11" s="47" t="e">
        <f>+#REF!</f>
        <v>#REF!</v>
      </c>
      <c r="K11" s="35">
        <f>ROUND('(Calculation)'!G26,-2)</f>
        <v>14800</v>
      </c>
      <c r="L11" s="47" t="e">
        <f>+#REF!</f>
        <v>#REF!</v>
      </c>
      <c r="M11" s="35">
        <f>ROUND('(Calculation)'!H26,-2)</f>
        <v>1800</v>
      </c>
      <c r="N11" s="41" t="e">
        <f>+#REF!</f>
        <v>#REF!</v>
      </c>
      <c r="P11" s="28"/>
      <c r="Q11" s="28"/>
      <c r="R11" s="29"/>
    </row>
    <row r="12" spans="1:20" ht="14.1" customHeight="1" x14ac:dyDescent="0.2">
      <c r="B12" s="18" t="str">
        <f>+'(Calculation)'!B27</f>
        <v>TJG CMS Suite - Developer Client</v>
      </c>
      <c r="C12" s="24" t="s">
        <v>38</v>
      </c>
      <c r="D12" s="24"/>
      <c r="E12" s="35">
        <f>ROUND('(Calculation)'!D27,-2)</f>
        <v>1000</v>
      </c>
      <c r="F12" s="41" t="str">
        <f>+'(Calculation)'!$F$35</f>
        <v>EUR</v>
      </c>
      <c r="G12" s="34">
        <v>7500</v>
      </c>
      <c r="H12" s="47" t="e">
        <f>+#REF!</f>
        <v>#REF!</v>
      </c>
      <c r="I12" s="35">
        <f>ROUND('(Calculation)'!F27,-2)</f>
        <v>8300</v>
      </c>
      <c r="J12" s="47" t="e">
        <f>+#REF!</f>
        <v>#REF!</v>
      </c>
      <c r="K12" s="35">
        <f>ROUND('(Calculation)'!G27,-2)</f>
        <v>7400</v>
      </c>
      <c r="L12" s="47" t="e">
        <f>+#REF!</f>
        <v>#REF!</v>
      </c>
      <c r="M12" s="35">
        <f>ROUND('(Calculation)'!H27,-2)</f>
        <v>900</v>
      </c>
      <c r="N12" s="41" t="e">
        <f>+#REF!</f>
        <v>#REF!</v>
      </c>
      <c r="T12" s="19"/>
    </row>
    <row r="13" spans="1:20" ht="14.1" customHeight="1" x14ac:dyDescent="0.2">
      <c r="E13" s="36"/>
      <c r="F13" s="50"/>
      <c r="G13" s="36"/>
      <c r="H13" s="50"/>
      <c r="I13" s="36"/>
      <c r="J13" s="50"/>
      <c r="K13" s="36"/>
      <c r="L13" s="50"/>
      <c r="M13" s="36"/>
      <c r="N13" s="40"/>
      <c r="T13" s="19"/>
    </row>
    <row r="14" spans="1:20" ht="14.1" customHeight="1" x14ac:dyDescent="0.2">
      <c r="B14" s="18" t="s">
        <v>15</v>
      </c>
      <c r="C14" s="49">
        <f>+'(Calculation)'!E38</f>
        <v>18</v>
      </c>
    </row>
    <row r="15" spans="1:20" ht="14.1" customHeight="1" x14ac:dyDescent="0.2">
      <c r="O15" s="31"/>
    </row>
    <row r="16" spans="1:20" ht="14.1" customHeight="1" thickBot="1" x14ac:dyDescent="0.25">
      <c r="O16" s="21"/>
    </row>
    <row r="17" spans="2:15" ht="18" customHeight="1" x14ac:dyDescent="0.2">
      <c r="B17" s="66" t="s">
        <v>20</v>
      </c>
      <c r="C17" s="59"/>
      <c r="D17" s="59"/>
      <c r="E17" s="60"/>
      <c r="F17" s="61"/>
      <c r="G17" s="60"/>
      <c r="H17" s="61"/>
      <c r="I17" s="60"/>
      <c r="J17" s="61"/>
      <c r="K17" s="60"/>
      <c r="L17" s="61"/>
      <c r="M17" s="60"/>
      <c r="N17" s="62"/>
      <c r="O17" s="32"/>
    </row>
    <row r="18" spans="2:15" ht="15.75" customHeight="1" x14ac:dyDescent="0.2">
      <c r="B18" s="121" t="s">
        <v>19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32"/>
    </row>
    <row r="19" spans="2:15" ht="27.75" customHeight="1" x14ac:dyDescent="0.2">
      <c r="B19" s="121" t="s">
        <v>21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21"/>
    </row>
    <row r="20" spans="2:15" ht="17.25" customHeight="1" x14ac:dyDescent="0.2">
      <c r="B20" s="121" t="s">
        <v>22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31"/>
    </row>
    <row r="21" spans="2:15" ht="11.25" x14ac:dyDescent="0.2">
      <c r="B21" s="63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  <c r="O21" s="21"/>
    </row>
    <row r="22" spans="2:15" ht="22.5" customHeight="1" x14ac:dyDescent="0.2">
      <c r="B22" s="121" t="s">
        <v>23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  <c r="O22" s="21"/>
    </row>
    <row r="23" spans="2:15" ht="12" thickBot="1" x14ac:dyDescent="0.25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</row>
    <row r="24" spans="2:15" ht="14.1" customHeight="1" x14ac:dyDescent="0.2"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</row>
    <row r="25" spans="2:15" ht="14.1" customHeight="1" x14ac:dyDescent="0.2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2:15" ht="14.1" customHeight="1" x14ac:dyDescent="0.2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</row>
    <row r="27" spans="2:15" ht="14.1" customHeight="1" x14ac:dyDescent="0.2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</row>
  </sheetData>
  <mergeCells count="5">
    <mergeCell ref="B20:N20"/>
    <mergeCell ref="B22:N22"/>
    <mergeCell ref="B2:M2"/>
    <mergeCell ref="B18:N18"/>
    <mergeCell ref="B19:N19"/>
  </mergeCells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9"/>
  <sheetViews>
    <sheetView workbookViewId="0">
      <selection activeCell="B3" sqref="B3"/>
    </sheetView>
  </sheetViews>
  <sheetFormatPr baseColWidth="10" defaultColWidth="9.140625" defaultRowHeight="12.75" x14ac:dyDescent="0.2"/>
  <cols>
    <col min="1" max="16384" width="9.140625" style="42"/>
  </cols>
  <sheetData>
    <row r="2" spans="1:20" s="11" customFormat="1" ht="14.1" customHeight="1" x14ac:dyDescent="0.25">
      <c r="A2" s="24"/>
      <c r="B2" s="124" t="s">
        <v>40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48"/>
      <c r="P2" s="14"/>
      <c r="Q2" s="14"/>
      <c r="R2" s="19"/>
      <c r="T2" s="18"/>
    </row>
    <row r="4" spans="1:20" x14ac:dyDescent="0.2">
      <c r="B4" s="1" t="s">
        <v>1</v>
      </c>
      <c r="C4" s="1"/>
      <c r="D4" s="2"/>
      <c r="E4" s="3"/>
      <c r="F4" s="1" t="s">
        <v>2</v>
      </c>
      <c r="G4" s="39"/>
      <c r="H4" s="39"/>
      <c r="I4" s="75"/>
      <c r="J4" s="75"/>
      <c r="K4" s="75"/>
      <c r="L4" s="75"/>
      <c r="M4" s="75"/>
      <c r="N4" s="75"/>
    </row>
    <row r="5" spans="1:20" x14ac:dyDescent="0.2">
      <c r="B5" s="4"/>
      <c r="C5" s="4"/>
      <c r="D5" s="5"/>
      <c r="E5" s="5"/>
      <c r="F5" s="6"/>
      <c r="G5" s="11"/>
      <c r="H5" s="11"/>
    </row>
    <row r="6" spans="1:20" x14ac:dyDescent="0.2">
      <c r="B6" s="7" t="s">
        <v>3</v>
      </c>
      <c r="C6" s="7"/>
      <c r="D6" s="8">
        <v>7.5</v>
      </c>
      <c r="E6" s="9"/>
      <c r="F6" s="10" t="s">
        <v>10</v>
      </c>
      <c r="G6" s="11"/>
      <c r="H6" s="11"/>
    </row>
    <row r="7" spans="1:20" x14ac:dyDescent="0.2">
      <c r="B7" s="7" t="s">
        <v>3</v>
      </c>
      <c r="C7" s="7"/>
      <c r="D7" s="8">
        <v>8.3000000000000007</v>
      </c>
      <c r="E7" s="9"/>
      <c r="F7" s="10" t="s">
        <v>11</v>
      </c>
      <c r="G7" s="11"/>
      <c r="H7" s="11"/>
    </row>
    <row r="8" spans="1:20" x14ac:dyDescent="0.2">
      <c r="B8" s="7" t="s">
        <v>3</v>
      </c>
      <c r="C8" s="7"/>
      <c r="D8" s="8">
        <v>7.4</v>
      </c>
      <c r="E8" s="9"/>
      <c r="F8" s="10" t="s">
        <v>12</v>
      </c>
      <c r="G8" s="11"/>
      <c r="H8" s="11"/>
    </row>
    <row r="9" spans="1:20" x14ac:dyDescent="0.2">
      <c r="B9" s="7" t="s">
        <v>3</v>
      </c>
      <c r="C9" s="7"/>
      <c r="D9" s="8">
        <v>0.9</v>
      </c>
      <c r="E9" s="9"/>
      <c r="F9" s="10" t="s">
        <v>13</v>
      </c>
      <c r="G9" s="11"/>
      <c r="H9" s="11"/>
    </row>
  </sheetData>
  <mergeCells count="1">
    <mergeCell ref="B2:M2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T85"/>
  <sheetViews>
    <sheetView workbookViewId="0">
      <selection activeCell="G24" sqref="G24"/>
    </sheetView>
  </sheetViews>
  <sheetFormatPr baseColWidth="10" defaultColWidth="9.140625" defaultRowHeight="11.25" x14ac:dyDescent="0.2"/>
  <cols>
    <col min="1" max="1" width="4.85546875" style="11" customWidth="1"/>
    <col min="2" max="2" width="5.42578125" style="11" customWidth="1"/>
    <col min="3" max="3" width="8.7109375" style="11" customWidth="1"/>
    <col min="4" max="4" width="4.28515625" style="11" customWidth="1"/>
    <col min="5" max="5" width="6" style="11" customWidth="1"/>
    <col min="6" max="6" width="4.28515625" style="11" customWidth="1"/>
    <col min="7" max="7" width="8.7109375" style="11" customWidth="1"/>
    <col min="8" max="8" width="7" style="11" customWidth="1"/>
    <col min="9" max="9" width="8.7109375" style="11" customWidth="1"/>
    <col min="10" max="10" width="4.28515625" style="11" customWidth="1"/>
    <col min="11" max="11" width="8.7109375" style="11" customWidth="1"/>
    <col min="12" max="12" width="4.28515625" style="11" customWidth="1"/>
    <col min="13" max="16384" width="9.140625" style="11"/>
  </cols>
  <sheetData>
    <row r="3" spans="1:20" ht="14.1" customHeight="1" x14ac:dyDescent="0.25">
      <c r="A3" s="24"/>
      <c r="B3" s="124" t="s">
        <v>25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48"/>
      <c r="Q3" s="14"/>
      <c r="R3" s="14"/>
      <c r="T3" s="18"/>
    </row>
    <row r="4" spans="1:20" ht="14.1" customHeight="1" x14ac:dyDescent="0.25">
      <c r="A4" s="2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48"/>
      <c r="Q4" s="14"/>
      <c r="R4" s="14"/>
      <c r="T4" s="18"/>
    </row>
    <row r="5" spans="1:20" ht="14.1" customHeight="1" x14ac:dyDescent="0.25">
      <c r="A5" s="24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48"/>
      <c r="Q5" s="14"/>
      <c r="R5" s="14"/>
      <c r="T5" s="18"/>
    </row>
    <row r="6" spans="1:20" ht="14.1" customHeight="1" x14ac:dyDescent="0.25">
      <c r="A6" s="24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48"/>
      <c r="Q6" s="14"/>
      <c r="R6" s="14"/>
      <c r="T6" s="18"/>
    </row>
    <row r="7" spans="1:20" x14ac:dyDescent="0.2">
      <c r="B7" s="22" t="str">
        <f>+'(Calculation)'!B7</f>
        <v>TJG CMS Suite - Publish Portal</v>
      </c>
      <c r="C7" s="39"/>
      <c r="D7" s="39"/>
      <c r="E7" s="39"/>
      <c r="G7" s="22" t="str">
        <f>+'(Calculation)'!B14</f>
        <v>TJG CMS Suite - Personification User</v>
      </c>
      <c r="H7" s="39"/>
      <c r="I7" s="39"/>
      <c r="J7" s="39"/>
      <c r="K7" s="30"/>
    </row>
    <row r="8" spans="1:20" x14ac:dyDescent="0.2">
      <c r="B8" s="18"/>
      <c r="G8" s="18"/>
    </row>
    <row r="9" spans="1:20" x14ac:dyDescent="0.2">
      <c r="B9" s="31" t="s">
        <v>33</v>
      </c>
      <c r="C9" s="31"/>
      <c r="G9" s="31" t="s">
        <v>33</v>
      </c>
      <c r="H9" s="31"/>
    </row>
    <row r="10" spans="1:20" x14ac:dyDescent="0.2">
      <c r="B10" s="31"/>
      <c r="C10" s="31"/>
      <c r="G10" s="31"/>
      <c r="H10" s="31"/>
    </row>
    <row r="11" spans="1:20" x14ac:dyDescent="0.2">
      <c r="B11" s="11">
        <v>1</v>
      </c>
      <c r="C11" s="11" t="str">
        <f>+'(Calculation)'!$B$41</f>
        <v>Site(s)</v>
      </c>
      <c r="G11" s="11">
        <v>1</v>
      </c>
      <c r="H11" s="11" t="str">
        <f>+'(Calculation)'!$B$42</f>
        <v>User(s)</v>
      </c>
    </row>
    <row r="12" spans="1:20" x14ac:dyDescent="0.2">
      <c r="B12" s="11">
        <v>3</v>
      </c>
      <c r="C12" s="11" t="str">
        <f>+'(Calculation)'!$B$41</f>
        <v>Site(s)</v>
      </c>
      <c r="G12" s="11">
        <v>100</v>
      </c>
      <c r="H12" s="11" t="str">
        <f>+'(Calculation)'!$B$42</f>
        <v>User(s)</v>
      </c>
    </row>
    <row r="13" spans="1:20" x14ac:dyDescent="0.2">
      <c r="B13" s="11">
        <v>5</v>
      </c>
      <c r="C13" s="11" t="str">
        <f>+'(Calculation)'!$B$41</f>
        <v>Site(s)</v>
      </c>
      <c r="G13" s="11">
        <v>200</v>
      </c>
      <c r="H13" s="11" t="str">
        <f>+'(Calculation)'!$B$42</f>
        <v>User(s)</v>
      </c>
    </row>
    <row r="14" spans="1:20" x14ac:dyDescent="0.2">
      <c r="B14" s="11">
        <v>10</v>
      </c>
      <c r="C14" s="11" t="str">
        <f>+'(Calculation)'!$B$41</f>
        <v>Site(s)</v>
      </c>
      <c r="G14" s="11">
        <v>300</v>
      </c>
      <c r="H14" s="11" t="str">
        <f>+'(Calculation)'!$B$42</f>
        <v>User(s)</v>
      </c>
    </row>
    <row r="15" spans="1:20" x14ac:dyDescent="0.2">
      <c r="B15" s="11">
        <v>100</v>
      </c>
      <c r="C15" s="11" t="str">
        <f>+'(Calculation)'!$B$41</f>
        <v>Site(s)</v>
      </c>
      <c r="G15" s="11">
        <v>400</v>
      </c>
      <c r="H15" s="11" t="str">
        <f>+'(Calculation)'!$B$42</f>
        <v>User(s)</v>
      </c>
    </row>
    <row r="16" spans="1:20" x14ac:dyDescent="0.2">
      <c r="B16" s="18"/>
      <c r="G16" s="11">
        <v>500</v>
      </c>
      <c r="H16" s="11" t="str">
        <f>+'(Calculation)'!$B$42</f>
        <v>User(s)</v>
      </c>
    </row>
    <row r="17" spans="2:11" x14ac:dyDescent="0.2">
      <c r="B17" s="18"/>
      <c r="G17" s="11">
        <v>600</v>
      </c>
      <c r="H17" s="11" t="str">
        <f>+'(Calculation)'!$B$42</f>
        <v>User(s)</v>
      </c>
    </row>
    <row r="18" spans="2:11" x14ac:dyDescent="0.2">
      <c r="B18" s="18"/>
      <c r="G18" s="11">
        <v>700</v>
      </c>
      <c r="H18" s="11" t="str">
        <f>+'(Calculation)'!$B$42</f>
        <v>User(s)</v>
      </c>
    </row>
    <row r="19" spans="2:11" x14ac:dyDescent="0.2">
      <c r="B19" s="18"/>
      <c r="G19" s="11">
        <v>800</v>
      </c>
      <c r="H19" s="11" t="str">
        <f>+'(Calculation)'!$B$42</f>
        <v>User(s)</v>
      </c>
    </row>
    <row r="20" spans="2:11" x14ac:dyDescent="0.2">
      <c r="B20" s="18"/>
      <c r="G20" s="11">
        <v>10000</v>
      </c>
      <c r="H20" s="11" t="str">
        <f>+'(Calculation)'!$B$42</f>
        <v>User(s)</v>
      </c>
    </row>
    <row r="21" spans="2:11" x14ac:dyDescent="0.2">
      <c r="B21" s="18"/>
      <c r="G21" s="18"/>
    </row>
    <row r="22" spans="2:11" ht="12.75" customHeight="1" x14ac:dyDescent="0.2">
      <c r="B22" s="125" t="str">
        <f>+'(Calculation)'!$D$5</f>
        <v>EUR</v>
      </c>
      <c r="C22" s="125"/>
      <c r="D22" s="125"/>
      <c r="G22" s="125" t="str">
        <f>+'(Calculation)'!$D$5</f>
        <v>EUR</v>
      </c>
      <c r="H22" s="125"/>
      <c r="I22" s="125"/>
    </row>
    <row r="23" spans="2:11" x14ac:dyDescent="0.2">
      <c r="J23" s="14"/>
      <c r="K23" s="14"/>
    </row>
    <row r="24" spans="2:11" x14ac:dyDescent="0.2">
      <c r="B24" s="70">
        <f>+$B$11</f>
        <v>1</v>
      </c>
      <c r="C24" s="14">
        <f>+'(Calculation)'!D8</f>
        <v>6000</v>
      </c>
      <c r="D24" s="14" t="e">
        <f>+#REF!</f>
        <v>#REF!</v>
      </c>
      <c r="G24" s="11">
        <f>+$G$11</f>
        <v>1</v>
      </c>
      <c r="H24" s="14">
        <f>+'(Calculation)'!D15</f>
        <v>20</v>
      </c>
      <c r="I24" s="14" t="e">
        <f>+#REF!</f>
        <v>#REF!</v>
      </c>
    </row>
    <row r="25" spans="2:11" x14ac:dyDescent="0.2">
      <c r="B25" s="70">
        <f>+$B$12</f>
        <v>3</v>
      </c>
      <c r="C25" s="14">
        <f>+'(Calculation)'!D9</f>
        <v>4500</v>
      </c>
      <c r="D25" s="14" t="e">
        <f>+#REF!</f>
        <v>#REF!</v>
      </c>
      <c r="G25" s="11">
        <f>+$G$12</f>
        <v>100</v>
      </c>
      <c r="H25" s="14">
        <f>+'(Calculation)'!D16</f>
        <v>19</v>
      </c>
      <c r="I25" s="14" t="e">
        <f>+#REF!</f>
        <v>#REF!</v>
      </c>
    </row>
    <row r="26" spans="2:11" x14ac:dyDescent="0.2">
      <c r="B26" s="70">
        <f>+$B$13</f>
        <v>5</v>
      </c>
      <c r="C26" s="14">
        <f>+'(Calculation)'!D10</f>
        <v>3380</v>
      </c>
      <c r="D26" s="14" t="e">
        <f>+#REF!</f>
        <v>#REF!</v>
      </c>
      <c r="G26" s="11">
        <f>+$G$13</f>
        <v>200</v>
      </c>
      <c r="H26" s="14">
        <f>+'(Calculation)'!D17</f>
        <v>18.100000000000001</v>
      </c>
      <c r="I26" s="14" t="e">
        <f>+#REF!</f>
        <v>#REF!</v>
      </c>
    </row>
    <row r="27" spans="2:11" x14ac:dyDescent="0.2">
      <c r="B27" s="70">
        <f>+$B$14</f>
        <v>10</v>
      </c>
      <c r="C27" s="14">
        <f>+'(Calculation)'!D11</f>
        <v>2530</v>
      </c>
      <c r="D27" s="14" t="e">
        <f>+#REF!</f>
        <v>#REF!</v>
      </c>
      <c r="G27" s="11">
        <f>+$G$14</f>
        <v>300</v>
      </c>
      <c r="H27" s="14">
        <f>+'(Calculation)'!D18</f>
        <v>17.100000000000001</v>
      </c>
      <c r="I27" s="14" t="e">
        <f>+#REF!</f>
        <v>#REF!</v>
      </c>
    </row>
    <row r="28" spans="2:11" x14ac:dyDescent="0.2">
      <c r="B28" s="70">
        <f>+$B$15</f>
        <v>100</v>
      </c>
      <c r="C28" s="14">
        <f>+'(Calculation)'!D12</f>
        <v>1900</v>
      </c>
      <c r="D28" s="14" t="e">
        <f>+#REF!</f>
        <v>#REF!</v>
      </c>
      <c r="G28" s="11">
        <f>+$G$15</f>
        <v>400</v>
      </c>
      <c r="H28" s="14">
        <f>+'(Calculation)'!D19</f>
        <v>16.3</v>
      </c>
      <c r="I28" s="14" t="e">
        <f>+#REF!</f>
        <v>#REF!</v>
      </c>
    </row>
    <row r="29" spans="2:11" x14ac:dyDescent="0.2">
      <c r="B29" s="70"/>
      <c r="C29" s="14"/>
      <c r="D29" s="14"/>
      <c r="E29" s="14"/>
      <c r="F29" s="14"/>
      <c r="G29" s="11">
        <f>+$G$16</f>
        <v>500</v>
      </c>
      <c r="H29" s="14">
        <f>+'(Calculation)'!D20</f>
        <v>15.5</v>
      </c>
      <c r="I29" s="14" t="e">
        <f>+#REF!</f>
        <v>#REF!</v>
      </c>
    </row>
    <row r="30" spans="2:11" ht="12.75" customHeight="1" x14ac:dyDescent="0.2">
      <c r="E30" s="14"/>
      <c r="F30" s="14"/>
      <c r="G30" s="11">
        <f>+$G$17</f>
        <v>600</v>
      </c>
      <c r="H30" s="14">
        <f>+'(Calculation)'!D21</f>
        <v>14.7</v>
      </c>
      <c r="I30" s="14" t="e">
        <f>+#REF!</f>
        <v>#REF!</v>
      </c>
    </row>
    <row r="31" spans="2:11" x14ac:dyDescent="0.2">
      <c r="E31" s="14"/>
      <c r="F31" s="14"/>
      <c r="G31" s="11">
        <f>+$G$18</f>
        <v>700</v>
      </c>
      <c r="H31" s="14">
        <f>+'(Calculation)'!D22</f>
        <v>14</v>
      </c>
      <c r="I31" s="14" t="e">
        <f>+#REF!</f>
        <v>#REF!</v>
      </c>
    </row>
    <row r="32" spans="2:11" x14ac:dyDescent="0.2">
      <c r="E32" s="14"/>
      <c r="F32" s="14"/>
      <c r="G32" s="11">
        <f>+$G$19</f>
        <v>800</v>
      </c>
      <c r="H32" s="14">
        <f>+'(Calculation)'!D23</f>
        <v>13.3</v>
      </c>
      <c r="I32" s="14" t="e">
        <f>+#REF!</f>
        <v>#REF!</v>
      </c>
    </row>
    <row r="33" spans="2:11" x14ac:dyDescent="0.2">
      <c r="E33" s="14"/>
      <c r="F33" s="14"/>
      <c r="G33" s="11">
        <f>+$G$20</f>
        <v>10000</v>
      </c>
      <c r="H33" s="14">
        <f>+'(Calculation)'!D24</f>
        <v>12.6</v>
      </c>
      <c r="I33" s="14" t="e">
        <f>+#REF!</f>
        <v>#REF!</v>
      </c>
    </row>
    <row r="34" spans="2:11" x14ac:dyDescent="0.2">
      <c r="E34" s="14"/>
      <c r="F34" s="14"/>
      <c r="G34" s="14"/>
      <c r="H34" s="14"/>
      <c r="I34" s="14"/>
      <c r="J34" s="14"/>
      <c r="K34" s="14"/>
    </row>
    <row r="35" spans="2:11" ht="12.75" customHeight="1" x14ac:dyDescent="0.2">
      <c r="B35" s="125" t="str">
        <f>+'(Calculation)'!$E$5</f>
        <v>NOK</v>
      </c>
      <c r="C35" s="125"/>
      <c r="D35" s="125"/>
      <c r="E35" s="14"/>
      <c r="F35" s="14"/>
      <c r="G35" s="125" t="str">
        <f>+'(Calculation)'!$E$5</f>
        <v>NOK</v>
      </c>
      <c r="H35" s="125"/>
      <c r="I35" s="125"/>
      <c r="J35" s="14"/>
      <c r="K35" s="14"/>
    </row>
    <row r="36" spans="2:11" x14ac:dyDescent="0.2">
      <c r="B36" s="70"/>
      <c r="E36" s="14"/>
      <c r="F36" s="14"/>
      <c r="G36" s="14"/>
      <c r="H36" s="14"/>
      <c r="I36" s="14"/>
      <c r="J36" s="14"/>
      <c r="K36" s="14"/>
    </row>
    <row r="37" spans="2:11" x14ac:dyDescent="0.2">
      <c r="B37" s="70">
        <f>+$B$11</f>
        <v>1</v>
      </c>
      <c r="C37" s="14">
        <f>+'(Calculation)'!E8</f>
        <v>45000</v>
      </c>
      <c r="D37" s="14" t="e">
        <f>+#REF!</f>
        <v>#REF!</v>
      </c>
      <c r="E37" s="14"/>
      <c r="F37" s="14"/>
      <c r="G37" s="11">
        <f>+$G$11</f>
        <v>1</v>
      </c>
      <c r="H37" s="14">
        <f>+'(Calculation)'!E15</f>
        <v>150</v>
      </c>
      <c r="I37" s="14" t="e">
        <f>+#REF!</f>
        <v>#REF!</v>
      </c>
      <c r="J37" s="14"/>
      <c r="K37" s="14"/>
    </row>
    <row r="38" spans="2:11" ht="12.75" customHeight="1" x14ac:dyDescent="0.2">
      <c r="B38" s="70">
        <f>+$B$12</f>
        <v>3</v>
      </c>
      <c r="C38" s="14">
        <f>+'(Calculation)'!E9</f>
        <v>33750</v>
      </c>
      <c r="D38" s="14" t="e">
        <f>+#REF!</f>
        <v>#REF!</v>
      </c>
      <c r="E38" s="14"/>
      <c r="F38" s="14"/>
      <c r="G38" s="11">
        <f>+$G$12</f>
        <v>100</v>
      </c>
      <c r="H38" s="14">
        <f>+'(Calculation)'!E16</f>
        <v>142.5</v>
      </c>
      <c r="I38" s="14" t="e">
        <f>+#REF!</f>
        <v>#REF!</v>
      </c>
      <c r="J38" s="14"/>
      <c r="K38" s="14"/>
    </row>
    <row r="39" spans="2:11" x14ac:dyDescent="0.2">
      <c r="B39" s="70">
        <f>+$B$13</f>
        <v>5</v>
      </c>
      <c r="C39" s="14">
        <f>+'(Calculation)'!E10</f>
        <v>25312.5</v>
      </c>
      <c r="D39" s="14" t="e">
        <f>+#REF!</f>
        <v>#REF!</v>
      </c>
      <c r="E39" s="14"/>
      <c r="F39" s="14"/>
      <c r="G39" s="11">
        <f>+$G$13</f>
        <v>200</v>
      </c>
      <c r="H39" s="14">
        <f>+'(Calculation)'!E17</f>
        <v>135.375</v>
      </c>
      <c r="I39" s="14" t="e">
        <f>+#REF!</f>
        <v>#REF!</v>
      </c>
      <c r="J39" s="14"/>
      <c r="K39" s="14"/>
    </row>
    <row r="40" spans="2:11" x14ac:dyDescent="0.2">
      <c r="B40" s="70">
        <f>+$B$14</f>
        <v>10</v>
      </c>
      <c r="C40" s="14">
        <f>+'(Calculation)'!E11</f>
        <v>18984.375</v>
      </c>
      <c r="D40" s="14" t="e">
        <f>+#REF!</f>
        <v>#REF!</v>
      </c>
      <c r="E40" s="14"/>
      <c r="F40" s="14"/>
      <c r="G40" s="11">
        <f>+$G$14</f>
        <v>300</v>
      </c>
      <c r="H40" s="14">
        <f>+'(Calculation)'!E18</f>
        <v>128.60624999999999</v>
      </c>
      <c r="I40" s="14" t="e">
        <f>+#REF!</f>
        <v>#REF!</v>
      </c>
      <c r="J40" s="14"/>
      <c r="K40" s="14"/>
    </row>
    <row r="41" spans="2:11" x14ac:dyDescent="0.2">
      <c r="B41" s="70">
        <f>+$B$15</f>
        <v>100</v>
      </c>
      <c r="C41" s="14">
        <f>+'(Calculation)'!E12</f>
        <v>14238.28125</v>
      </c>
      <c r="D41" s="14" t="e">
        <f>+#REF!</f>
        <v>#REF!</v>
      </c>
      <c r="E41" s="14"/>
      <c r="F41" s="14"/>
      <c r="G41" s="11">
        <f>+$G$15</f>
        <v>400</v>
      </c>
      <c r="H41" s="14">
        <f>+'(Calculation)'!E19</f>
        <v>122.17593749999999</v>
      </c>
      <c r="I41" s="14" t="e">
        <f>+#REF!</f>
        <v>#REF!</v>
      </c>
      <c r="J41" s="14"/>
      <c r="K41" s="14"/>
    </row>
    <row r="42" spans="2:11" x14ac:dyDescent="0.2">
      <c r="B42" s="70"/>
      <c r="C42" s="14"/>
      <c r="D42" s="14"/>
      <c r="E42" s="14"/>
      <c r="F42" s="14"/>
      <c r="G42" s="11">
        <f>+$G$16</f>
        <v>500</v>
      </c>
      <c r="H42" s="14">
        <f>+'(Calculation)'!E20</f>
        <v>116.06714062499998</v>
      </c>
      <c r="I42" s="14" t="e">
        <f>+#REF!</f>
        <v>#REF!</v>
      </c>
      <c r="J42" s="14"/>
      <c r="K42" s="14"/>
    </row>
    <row r="43" spans="2:11" x14ac:dyDescent="0.2">
      <c r="G43" s="11">
        <f>+$G$17</f>
        <v>600</v>
      </c>
      <c r="H43" s="14">
        <f>+'(Calculation)'!E21</f>
        <v>110.26378359374998</v>
      </c>
      <c r="I43" s="14" t="e">
        <f>+#REF!</f>
        <v>#REF!</v>
      </c>
    </row>
    <row r="44" spans="2:11" x14ac:dyDescent="0.2">
      <c r="G44" s="11">
        <f>+$G$18</f>
        <v>700</v>
      </c>
      <c r="H44" s="14">
        <f>+'(Calculation)'!E22</f>
        <v>104.75059441406248</v>
      </c>
      <c r="I44" s="14" t="e">
        <f>+#REF!</f>
        <v>#REF!</v>
      </c>
    </row>
    <row r="45" spans="2:11" x14ac:dyDescent="0.2">
      <c r="G45" s="11">
        <f>+$G$19</f>
        <v>800</v>
      </c>
      <c r="H45" s="14">
        <f>+'(Calculation)'!E23</f>
        <v>99.513064693359354</v>
      </c>
      <c r="I45" s="14" t="e">
        <f>+#REF!</f>
        <v>#REF!</v>
      </c>
    </row>
    <row r="46" spans="2:11" ht="12.75" customHeight="1" x14ac:dyDescent="0.2">
      <c r="G46" s="11">
        <f>+$G$20</f>
        <v>10000</v>
      </c>
      <c r="H46" s="14">
        <f>+'(Calculation)'!E24</f>
        <v>94.537411458691381</v>
      </c>
      <c r="I46" s="14" t="e">
        <f>+#REF!</f>
        <v>#REF!</v>
      </c>
    </row>
    <row r="48" spans="2:11" ht="12.75" customHeight="1" x14ac:dyDescent="0.2">
      <c r="B48" s="74" t="str">
        <f>+'(Calculation)'!$F$5</f>
        <v>SEK</v>
      </c>
      <c r="C48" s="74"/>
      <c r="D48" s="74"/>
      <c r="G48" s="125" t="str">
        <f>+'(Calculation)'!$F$5</f>
        <v>SEK</v>
      </c>
      <c r="H48" s="125"/>
      <c r="I48" s="125"/>
    </row>
    <row r="49" spans="2:11" x14ac:dyDescent="0.2">
      <c r="B49" s="70"/>
    </row>
    <row r="50" spans="2:11" x14ac:dyDescent="0.2">
      <c r="B50" s="70">
        <f>+$B$11</f>
        <v>1</v>
      </c>
      <c r="C50" s="14">
        <f>+'(Calculation)'!F8</f>
        <v>49800</v>
      </c>
      <c r="D50" s="14" t="e">
        <f>+#REF!</f>
        <v>#REF!</v>
      </c>
      <c r="G50" s="11">
        <f>+$G$11</f>
        <v>1</v>
      </c>
      <c r="H50" s="14">
        <f>+'(Calculation)'!F15</f>
        <v>170</v>
      </c>
      <c r="I50" s="14" t="e">
        <f>+#REF!</f>
        <v>#REF!</v>
      </c>
    </row>
    <row r="51" spans="2:11" x14ac:dyDescent="0.2">
      <c r="B51" s="70">
        <f>+$B$12</f>
        <v>3</v>
      </c>
      <c r="C51" s="14">
        <f>+'(Calculation)'!F9</f>
        <v>37400</v>
      </c>
      <c r="D51" s="14" t="e">
        <f>+#REF!</f>
        <v>#REF!</v>
      </c>
      <c r="G51" s="11">
        <f>+$G$12</f>
        <v>100</v>
      </c>
      <c r="H51" s="14">
        <f>+'(Calculation)'!F16</f>
        <v>161.5</v>
      </c>
      <c r="I51" s="14" t="e">
        <f>+#REF!</f>
        <v>#REF!</v>
      </c>
    </row>
    <row r="52" spans="2:11" x14ac:dyDescent="0.2">
      <c r="B52" s="70">
        <f>+$B$13</f>
        <v>5</v>
      </c>
      <c r="C52" s="14">
        <f>+'(Calculation)'!F10</f>
        <v>28000</v>
      </c>
      <c r="D52" s="14" t="e">
        <f>+#REF!</f>
        <v>#REF!</v>
      </c>
      <c r="G52" s="11">
        <f>+$G$13</f>
        <v>200</v>
      </c>
      <c r="H52" s="14">
        <f>+'(Calculation)'!F17</f>
        <v>153.42499999999998</v>
      </c>
      <c r="I52" s="14" t="e">
        <f>+#REF!</f>
        <v>#REF!</v>
      </c>
    </row>
    <row r="53" spans="2:11" x14ac:dyDescent="0.2">
      <c r="B53" s="70">
        <f>+$B$14</f>
        <v>10</v>
      </c>
      <c r="C53" s="14">
        <f>+'(Calculation)'!F11</f>
        <v>21000</v>
      </c>
      <c r="D53" s="14" t="e">
        <f>+#REF!</f>
        <v>#REF!</v>
      </c>
      <c r="G53" s="11">
        <f>+$G$14</f>
        <v>300</v>
      </c>
      <c r="H53" s="14">
        <f>+'(Calculation)'!F18</f>
        <v>145.75374999999997</v>
      </c>
      <c r="I53" s="14" t="e">
        <f>+#REF!</f>
        <v>#REF!</v>
      </c>
    </row>
    <row r="54" spans="2:11" ht="12.75" customHeight="1" x14ac:dyDescent="0.2">
      <c r="B54" s="70">
        <f>+$B$15</f>
        <v>100</v>
      </c>
      <c r="C54" s="14">
        <f>+'(Calculation)'!F12</f>
        <v>15700</v>
      </c>
      <c r="D54" s="14" t="e">
        <f>+#REF!</f>
        <v>#REF!</v>
      </c>
      <c r="E54" s="14"/>
      <c r="F54" s="14"/>
      <c r="G54" s="11">
        <f>+$G$15</f>
        <v>400</v>
      </c>
      <c r="H54" s="14">
        <f>+'(Calculation)'!F19</f>
        <v>138.46606249999996</v>
      </c>
      <c r="I54" s="14" t="e">
        <f>+#REF!</f>
        <v>#REF!</v>
      </c>
      <c r="J54" s="14"/>
      <c r="K54" s="14"/>
    </row>
    <row r="55" spans="2:11" x14ac:dyDescent="0.2">
      <c r="E55" s="14"/>
      <c r="F55" s="14"/>
      <c r="G55" s="11">
        <f>+$G$16</f>
        <v>500</v>
      </c>
      <c r="H55" s="14">
        <f>+'(Calculation)'!F20</f>
        <v>131.54275937499995</v>
      </c>
      <c r="I55" s="14" t="e">
        <f>+#REF!</f>
        <v>#REF!</v>
      </c>
      <c r="J55" s="14"/>
      <c r="K55" s="14"/>
    </row>
    <row r="56" spans="2:11" x14ac:dyDescent="0.2">
      <c r="E56" s="14"/>
      <c r="F56" s="14"/>
      <c r="G56" s="11">
        <f>+$G$17</f>
        <v>600</v>
      </c>
      <c r="H56" s="14">
        <f>+'(Calculation)'!F21</f>
        <v>124.96562140624994</v>
      </c>
      <c r="I56" s="14" t="e">
        <f>+#REF!</f>
        <v>#REF!</v>
      </c>
      <c r="J56" s="14"/>
      <c r="K56" s="14"/>
    </row>
    <row r="57" spans="2:11" x14ac:dyDescent="0.2">
      <c r="E57" s="14"/>
      <c r="F57" s="14"/>
      <c r="G57" s="11">
        <f>+$G$18</f>
        <v>700</v>
      </c>
      <c r="H57" s="14">
        <f>+'(Calculation)'!F22</f>
        <v>118.71734033593744</v>
      </c>
      <c r="I57" s="14" t="e">
        <f>+#REF!</f>
        <v>#REF!</v>
      </c>
      <c r="J57" s="14"/>
      <c r="K57" s="14"/>
    </row>
    <row r="58" spans="2:11" x14ac:dyDescent="0.2">
      <c r="E58" s="14"/>
      <c r="F58" s="14"/>
      <c r="G58" s="11">
        <f>+$G$19</f>
        <v>800</v>
      </c>
      <c r="H58" s="14">
        <f>+'(Calculation)'!F23</f>
        <v>112.78147331914056</v>
      </c>
      <c r="I58" s="14" t="e">
        <f>+#REF!</f>
        <v>#REF!</v>
      </c>
      <c r="J58" s="14"/>
      <c r="K58" s="14"/>
    </row>
    <row r="59" spans="2:11" x14ac:dyDescent="0.2">
      <c r="G59" s="11">
        <f>+$G$20</f>
        <v>10000</v>
      </c>
      <c r="H59" s="14">
        <f>+'(Calculation)'!F24</f>
        <v>107.14239965318353</v>
      </c>
      <c r="I59" s="14" t="s">
        <v>11</v>
      </c>
    </row>
    <row r="61" spans="2:11" ht="12.75" customHeight="1" x14ac:dyDescent="0.2">
      <c r="B61" s="74" t="str">
        <f>+'(Calculation)'!$G$5</f>
        <v>DKK</v>
      </c>
      <c r="C61" s="74"/>
      <c r="D61" s="74"/>
      <c r="G61" s="125" t="str">
        <f>+'(Calculation)'!$G$5</f>
        <v>DKK</v>
      </c>
      <c r="H61" s="125"/>
      <c r="I61" s="125"/>
    </row>
    <row r="63" spans="2:11" x14ac:dyDescent="0.2">
      <c r="B63" s="70">
        <f>+$B$11</f>
        <v>1</v>
      </c>
      <c r="C63" s="14">
        <f>+'(Calculation)'!G8</f>
        <v>44400</v>
      </c>
      <c r="D63" s="14" t="e">
        <f>+#REF!</f>
        <v>#REF!</v>
      </c>
      <c r="G63" s="11">
        <f>+$G$11</f>
        <v>1</v>
      </c>
      <c r="H63" s="14">
        <f>+'(Calculation)'!G15</f>
        <v>170</v>
      </c>
      <c r="I63" s="14" t="e">
        <f>+#REF!</f>
        <v>#REF!</v>
      </c>
    </row>
    <row r="64" spans="2:11" x14ac:dyDescent="0.2">
      <c r="B64" s="70">
        <f>+$B$12</f>
        <v>3</v>
      </c>
      <c r="C64" s="14">
        <f>+'(Calculation)'!G9</f>
        <v>33300</v>
      </c>
      <c r="D64" s="14" t="e">
        <f>+#REF!</f>
        <v>#REF!</v>
      </c>
      <c r="G64" s="11">
        <f>+$G$12</f>
        <v>100</v>
      </c>
      <c r="H64" s="14">
        <f>+'(Calculation)'!G16</f>
        <v>161.5</v>
      </c>
      <c r="I64" s="14" t="e">
        <f>+#REF!</f>
        <v>#REF!</v>
      </c>
    </row>
    <row r="65" spans="2:9" x14ac:dyDescent="0.2">
      <c r="B65" s="70">
        <f>+$B$13</f>
        <v>5</v>
      </c>
      <c r="C65" s="14">
        <f>+'(Calculation)'!G10</f>
        <v>25000</v>
      </c>
      <c r="D65" s="14" t="e">
        <f>+#REF!</f>
        <v>#REF!</v>
      </c>
      <c r="G65" s="11">
        <f>+$G$13</f>
        <v>200</v>
      </c>
      <c r="H65" s="14">
        <f>+'(Calculation)'!G17</f>
        <v>153.42499999999998</v>
      </c>
      <c r="I65" s="14" t="e">
        <f>+#REF!</f>
        <v>#REF!</v>
      </c>
    </row>
    <row r="66" spans="2:9" x14ac:dyDescent="0.2">
      <c r="B66" s="70">
        <f>+$B$14</f>
        <v>10</v>
      </c>
      <c r="C66" s="14">
        <f>+'(Calculation)'!G11</f>
        <v>18700</v>
      </c>
      <c r="D66" s="14" t="e">
        <f>+#REF!</f>
        <v>#REF!</v>
      </c>
      <c r="G66" s="11">
        <f>+$G$14</f>
        <v>300</v>
      </c>
      <c r="H66" s="14">
        <f>+'(Calculation)'!G18</f>
        <v>145.75374999999997</v>
      </c>
      <c r="I66" s="14" t="e">
        <f>+#REF!</f>
        <v>#REF!</v>
      </c>
    </row>
    <row r="67" spans="2:9" x14ac:dyDescent="0.2">
      <c r="B67" s="70">
        <f>+$B$15</f>
        <v>100</v>
      </c>
      <c r="C67" s="14">
        <f>+'(Calculation)'!G12</f>
        <v>14100</v>
      </c>
      <c r="D67" s="14" t="e">
        <f>+#REF!</f>
        <v>#REF!</v>
      </c>
      <c r="G67" s="11">
        <f>+$G$15</f>
        <v>400</v>
      </c>
      <c r="H67" s="14">
        <f>+'(Calculation)'!G19</f>
        <v>138.46606249999996</v>
      </c>
      <c r="I67" s="14" t="e">
        <f>+#REF!</f>
        <v>#REF!</v>
      </c>
    </row>
    <row r="68" spans="2:9" x14ac:dyDescent="0.2">
      <c r="G68" s="11">
        <f>+$G$16</f>
        <v>500</v>
      </c>
      <c r="H68" s="14">
        <f>+'(Calculation)'!G20</f>
        <v>131.54275937499995</v>
      </c>
      <c r="I68" s="14" t="e">
        <f>+#REF!</f>
        <v>#REF!</v>
      </c>
    </row>
    <row r="69" spans="2:9" x14ac:dyDescent="0.2">
      <c r="G69" s="11">
        <f>+$G$17</f>
        <v>600</v>
      </c>
      <c r="H69" s="14">
        <f>+'(Calculation)'!G21</f>
        <v>124.96562140624994</v>
      </c>
      <c r="I69" s="14" t="e">
        <f>+#REF!</f>
        <v>#REF!</v>
      </c>
    </row>
    <row r="70" spans="2:9" x14ac:dyDescent="0.2">
      <c r="G70" s="11">
        <f>+$G$18</f>
        <v>700</v>
      </c>
      <c r="H70" s="14">
        <f>+'(Calculation)'!G22</f>
        <v>118.71734033593744</v>
      </c>
      <c r="I70" s="14" t="e">
        <f>+#REF!</f>
        <v>#REF!</v>
      </c>
    </row>
    <row r="71" spans="2:9" x14ac:dyDescent="0.2">
      <c r="G71" s="11">
        <f>+$G$19</f>
        <v>800</v>
      </c>
      <c r="H71" s="14">
        <f>+'(Calculation)'!G23</f>
        <v>112.78147331914056</v>
      </c>
      <c r="I71" s="14" t="e">
        <f>+#REF!</f>
        <v>#REF!</v>
      </c>
    </row>
    <row r="72" spans="2:9" x14ac:dyDescent="0.2">
      <c r="G72" s="11">
        <f>+$G$20</f>
        <v>10000</v>
      </c>
      <c r="H72" s="14">
        <f>+'(Calculation)'!G24</f>
        <v>107.14239965318353</v>
      </c>
      <c r="I72" s="14" t="s">
        <v>12</v>
      </c>
    </row>
    <row r="74" spans="2:9" ht="12.75" customHeight="1" x14ac:dyDescent="0.2">
      <c r="B74" s="74" t="str">
        <f>+'(Calculation)'!$H$5</f>
        <v>USD</v>
      </c>
      <c r="C74" s="74"/>
      <c r="D74" s="74"/>
      <c r="G74" s="125" t="str">
        <f>+'(Calculation)'!$H$5</f>
        <v>USD</v>
      </c>
      <c r="H74" s="125"/>
      <c r="I74" s="125"/>
    </row>
    <row r="76" spans="2:9" x14ac:dyDescent="0.2">
      <c r="B76" s="70">
        <f>+$B$11</f>
        <v>1</v>
      </c>
      <c r="C76" s="14">
        <f>+'(Calculation)'!H8</f>
        <v>5400</v>
      </c>
      <c r="D76" s="11" t="e">
        <f>+#REF!</f>
        <v>#REF!</v>
      </c>
      <c r="G76" s="11">
        <f>+$G$11</f>
        <v>1</v>
      </c>
      <c r="H76" s="14">
        <f>+'(Calculation)'!H15</f>
        <v>20</v>
      </c>
      <c r="I76" s="11" t="e">
        <f>+#REF!</f>
        <v>#REF!</v>
      </c>
    </row>
    <row r="77" spans="2:9" x14ac:dyDescent="0.2">
      <c r="B77" s="70">
        <f>+$B$12</f>
        <v>3</v>
      </c>
      <c r="C77" s="14">
        <f>+'(Calculation)'!H9</f>
        <v>4100</v>
      </c>
      <c r="D77" s="11" t="e">
        <f>+#REF!</f>
        <v>#REF!</v>
      </c>
      <c r="G77" s="11">
        <f>+$G$12</f>
        <v>100</v>
      </c>
      <c r="H77" s="14">
        <f>+'(Calculation)'!H16</f>
        <v>19</v>
      </c>
      <c r="I77" s="11" t="e">
        <f>+#REF!</f>
        <v>#REF!</v>
      </c>
    </row>
    <row r="78" spans="2:9" x14ac:dyDescent="0.2">
      <c r="B78" s="70">
        <f>+$B$13</f>
        <v>5</v>
      </c>
      <c r="C78" s="14">
        <f>+'(Calculation)'!H10</f>
        <v>3000</v>
      </c>
      <c r="D78" s="11" t="e">
        <f>+#REF!</f>
        <v>#REF!</v>
      </c>
      <c r="G78" s="11">
        <f>+$G$13</f>
        <v>200</v>
      </c>
      <c r="H78" s="14">
        <f>+'(Calculation)'!H17</f>
        <v>18.05</v>
      </c>
      <c r="I78" s="11" t="e">
        <f>+#REF!</f>
        <v>#REF!</v>
      </c>
    </row>
    <row r="79" spans="2:9" x14ac:dyDescent="0.2">
      <c r="B79" s="70">
        <f>+$B$14</f>
        <v>10</v>
      </c>
      <c r="C79" s="14">
        <f>+'(Calculation)'!H11</f>
        <v>2300</v>
      </c>
      <c r="D79" s="11" t="e">
        <f>+#REF!</f>
        <v>#REF!</v>
      </c>
      <c r="G79" s="11">
        <f>+$G$14</f>
        <v>300</v>
      </c>
      <c r="H79" s="14">
        <f>+'(Calculation)'!H18</f>
        <v>17.147500000000001</v>
      </c>
      <c r="I79" s="11" t="e">
        <f>+#REF!</f>
        <v>#REF!</v>
      </c>
    </row>
    <row r="80" spans="2:9" x14ac:dyDescent="0.2">
      <c r="B80" s="70">
        <f>+$B$15</f>
        <v>100</v>
      </c>
      <c r="C80" s="14">
        <f>+'(Calculation)'!H12</f>
        <v>1700</v>
      </c>
      <c r="D80" s="11" t="e">
        <f>+#REF!</f>
        <v>#REF!</v>
      </c>
      <c r="G80" s="11">
        <f>+$G$15</f>
        <v>400</v>
      </c>
      <c r="H80" s="14">
        <f>+'(Calculation)'!H19</f>
        <v>16.290125</v>
      </c>
      <c r="I80" s="11" t="e">
        <f>+#REF!</f>
        <v>#REF!</v>
      </c>
    </row>
    <row r="81" spans="7:9" x14ac:dyDescent="0.2">
      <c r="G81" s="11">
        <f>+$G$16</f>
        <v>500</v>
      </c>
      <c r="H81" s="14">
        <f>+'(Calculation)'!H20</f>
        <v>15.475618749999999</v>
      </c>
      <c r="I81" s="11" t="e">
        <f>+#REF!</f>
        <v>#REF!</v>
      </c>
    </row>
    <row r="82" spans="7:9" x14ac:dyDescent="0.2">
      <c r="G82" s="11">
        <f>+$G$17</f>
        <v>600</v>
      </c>
      <c r="H82" s="14">
        <f>+'(Calculation)'!H21</f>
        <v>14.701837812499999</v>
      </c>
      <c r="I82" s="11" t="e">
        <f>+#REF!</f>
        <v>#REF!</v>
      </c>
    </row>
    <row r="83" spans="7:9" x14ac:dyDescent="0.2">
      <c r="G83" s="11">
        <f>+$G$18</f>
        <v>700</v>
      </c>
      <c r="H83" s="14">
        <f>+'(Calculation)'!H22</f>
        <v>13.966745921874999</v>
      </c>
      <c r="I83" s="11" t="e">
        <f>+#REF!</f>
        <v>#REF!</v>
      </c>
    </row>
    <row r="84" spans="7:9" x14ac:dyDescent="0.2">
      <c r="G84" s="11">
        <f>+$G$19</f>
        <v>800</v>
      </c>
      <c r="H84" s="14">
        <f>+'(Calculation)'!H23</f>
        <v>13.268408625781248</v>
      </c>
      <c r="I84" s="11" t="e">
        <f>+#REF!</f>
        <v>#REF!</v>
      </c>
    </row>
    <row r="85" spans="7:9" x14ac:dyDescent="0.2">
      <c r="G85" s="11">
        <f>+$G$20</f>
        <v>10000</v>
      </c>
      <c r="H85" s="14">
        <f>+'(Calculation)'!H24</f>
        <v>12.604988194492185</v>
      </c>
      <c r="I85" s="11" t="s">
        <v>13</v>
      </c>
    </row>
  </sheetData>
  <mergeCells count="8">
    <mergeCell ref="G61:I61"/>
    <mergeCell ref="G74:I74"/>
    <mergeCell ref="B35:D35"/>
    <mergeCell ref="G35:I35"/>
    <mergeCell ref="B3:N3"/>
    <mergeCell ref="B22:D22"/>
    <mergeCell ref="G22:I22"/>
    <mergeCell ref="G48:I48"/>
  </mergeCells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K55"/>
  <sheetViews>
    <sheetView workbookViewId="0">
      <selection activeCell="B28" sqref="B28"/>
    </sheetView>
  </sheetViews>
  <sheetFormatPr baseColWidth="10" defaultColWidth="9.140625" defaultRowHeight="11.25" x14ac:dyDescent="0.2"/>
  <cols>
    <col min="1" max="1" width="9.140625" style="11" customWidth="1"/>
    <col min="2" max="2" width="28.28515625" style="11" customWidth="1"/>
    <col min="3" max="3" width="15.140625" style="11" customWidth="1"/>
    <col min="4" max="16384" width="9.140625" style="11"/>
  </cols>
  <sheetData>
    <row r="3" spans="2:8" x14ac:dyDescent="0.2">
      <c r="B3" s="38" t="s">
        <v>32</v>
      </c>
      <c r="C3" s="38"/>
    </row>
    <row r="5" spans="2:8" x14ac:dyDescent="0.2">
      <c r="B5" s="1" t="s">
        <v>0</v>
      </c>
      <c r="C5" s="1" t="s">
        <v>31</v>
      </c>
      <c r="D5" s="12" t="str">
        <f>+F35</f>
        <v>EUR</v>
      </c>
      <c r="E5" s="12" t="str">
        <f>+'(Currency Calculation)'!F6</f>
        <v>NOK</v>
      </c>
      <c r="F5" s="12" t="str">
        <f>+'(Currency Calculation)'!F7</f>
        <v>SEK</v>
      </c>
      <c r="G5" s="13" t="str">
        <f>+'(Currency Calculation)'!F8</f>
        <v>DKK</v>
      </c>
      <c r="H5" s="13" t="str">
        <f>+'(Currency Calculation)'!F9</f>
        <v>USD</v>
      </c>
    </row>
    <row r="6" spans="2:8" x14ac:dyDescent="0.2">
      <c r="B6" s="16" t="s">
        <v>16</v>
      </c>
      <c r="C6" s="16"/>
      <c r="D6" s="14">
        <f>ROUND(E6/'(Currency Calculation)'!$D$6,-2)</f>
        <v>16700</v>
      </c>
      <c r="E6" s="15">
        <v>125000</v>
      </c>
      <c r="F6" s="14">
        <f>ROUND(D6*'(Currency Calculation)'!$D$7,-2)</f>
        <v>138600</v>
      </c>
      <c r="G6" s="14">
        <f>ROUND(D6*'(Currency Calculation)'!$D$8,-2)</f>
        <v>123600</v>
      </c>
      <c r="H6" s="14">
        <f>ROUND(+D6*'(Currency Calculation)'!$D$9,-2)</f>
        <v>15000</v>
      </c>
    </row>
    <row r="7" spans="2:8" x14ac:dyDescent="0.2">
      <c r="B7" s="16" t="s">
        <v>18</v>
      </c>
      <c r="C7" s="16"/>
    </row>
    <row r="8" spans="2:8" x14ac:dyDescent="0.2">
      <c r="C8" s="24">
        <v>1</v>
      </c>
      <c r="D8" s="14">
        <f>ROUND(E8/'(Currency Calculation)'!$D$6,-1)</f>
        <v>6000</v>
      </c>
      <c r="E8" s="15">
        <v>45000</v>
      </c>
      <c r="F8" s="14">
        <f>ROUND(D8*'(Currency Calculation)'!$D$7,-2)</f>
        <v>49800</v>
      </c>
      <c r="G8" s="14">
        <f>ROUND(D8*'(Currency Calculation)'!$D$8,-2)</f>
        <v>44400</v>
      </c>
      <c r="H8" s="14">
        <f>ROUND(+D8*'(Currency Calculation)'!$D$9,-2)</f>
        <v>5400</v>
      </c>
    </row>
    <row r="9" spans="2:8" x14ac:dyDescent="0.2">
      <c r="C9" s="71" t="s">
        <v>27</v>
      </c>
      <c r="D9" s="14">
        <f>ROUND(E9/'(Currency Calculation)'!$D$6,-1)</f>
        <v>4500</v>
      </c>
      <c r="E9" s="14">
        <f>+E8*0.75</f>
        <v>33750</v>
      </c>
      <c r="F9" s="14">
        <f>ROUND((D8*0.75)*'(Currency Calculation)'!$D$7,-2)</f>
        <v>37400</v>
      </c>
      <c r="G9" s="14">
        <f>ROUND(D9*'(Currency Calculation)'!$D$8,-2)</f>
        <v>33300</v>
      </c>
      <c r="H9" s="14">
        <f>ROUND(+D9*'(Currency Calculation)'!$D$9,-2)</f>
        <v>4100</v>
      </c>
    </row>
    <row r="10" spans="2:8" x14ac:dyDescent="0.2">
      <c r="C10" s="71" t="s">
        <v>28</v>
      </c>
      <c r="D10" s="14">
        <f>ROUND(E10/'(Currency Calculation)'!$D$6,-1)</f>
        <v>3380</v>
      </c>
      <c r="E10" s="14">
        <f>+E9*0.75</f>
        <v>25312.5</v>
      </c>
      <c r="F10" s="14">
        <f>ROUND((D9*0.75)*'(Currency Calculation)'!$D$7,-2)</f>
        <v>28000</v>
      </c>
      <c r="G10" s="14">
        <f>ROUND(D10*'(Currency Calculation)'!$D$8,-2)</f>
        <v>25000</v>
      </c>
      <c r="H10" s="14">
        <f>ROUND(+D10*'(Currency Calculation)'!$D$9,-2)</f>
        <v>3000</v>
      </c>
    </row>
    <row r="11" spans="2:8" x14ac:dyDescent="0.2">
      <c r="C11" s="71" t="s">
        <v>29</v>
      </c>
      <c r="D11" s="14">
        <f>ROUND(E11/'(Currency Calculation)'!$D$6,-1)</f>
        <v>2530</v>
      </c>
      <c r="E11" s="14">
        <f>+E10*0.75</f>
        <v>18984.375</v>
      </c>
      <c r="F11" s="14">
        <f>ROUND((D10*0.75)*'(Currency Calculation)'!$D$7,-2)</f>
        <v>21000</v>
      </c>
      <c r="G11" s="14">
        <f>ROUND(D11*'(Currency Calculation)'!$D$8,-2)</f>
        <v>18700</v>
      </c>
      <c r="H11" s="14">
        <f>ROUND(+D11*'(Currency Calculation)'!$D$9,-2)</f>
        <v>2300</v>
      </c>
    </row>
    <row r="12" spans="2:8" x14ac:dyDescent="0.2">
      <c r="C12" s="71" t="s">
        <v>30</v>
      </c>
      <c r="D12" s="14">
        <f>ROUND(E12/'(Currency Calculation)'!$D$6,-1)</f>
        <v>1900</v>
      </c>
      <c r="E12" s="14">
        <f>+E11*0.75</f>
        <v>14238.28125</v>
      </c>
      <c r="F12" s="14">
        <f>ROUND((D11*0.75)*'(Currency Calculation)'!$D$7,-2)</f>
        <v>15700</v>
      </c>
      <c r="G12" s="14">
        <f>ROUND(D12*'(Currency Calculation)'!$D$8,-2)</f>
        <v>14100</v>
      </c>
      <c r="H12" s="14">
        <f>ROUND(+D12*'(Currency Calculation)'!$D$9,-2)</f>
        <v>1700</v>
      </c>
    </row>
    <row r="13" spans="2:8" x14ac:dyDescent="0.2">
      <c r="B13" s="16" t="s">
        <v>17</v>
      </c>
      <c r="C13" s="72"/>
      <c r="D13" s="14">
        <f>ROUND(E13/'(Currency Calculation)'!$D$6,-1)</f>
        <v>8670</v>
      </c>
      <c r="E13" s="15">
        <v>65000</v>
      </c>
      <c r="F13" s="14">
        <f>ROUND(D13*'(Currency Calculation)'!$D$7,-2)</f>
        <v>72000</v>
      </c>
      <c r="G13" s="14">
        <f>ROUND(D13*'(Currency Calculation)'!$D$8,-2)</f>
        <v>64200</v>
      </c>
      <c r="H13" s="14">
        <f>ROUND(+D13*'(Currency Calculation)'!$D$9,-2)</f>
        <v>7800</v>
      </c>
    </row>
    <row r="14" spans="2:8" x14ac:dyDescent="0.2">
      <c r="B14" s="16" t="s">
        <v>26</v>
      </c>
      <c r="C14" s="72"/>
    </row>
    <row r="15" spans="2:8" x14ac:dyDescent="0.2">
      <c r="C15" s="24">
        <v>1</v>
      </c>
      <c r="D15" s="14">
        <f>ROUND(E15/'(Currency Calculation)'!$D$6,-1)</f>
        <v>20</v>
      </c>
      <c r="E15" s="15">
        <v>150</v>
      </c>
      <c r="F15" s="14">
        <f>ROUND(+D15*'(Currency Calculation)'!$D$7,-1)</f>
        <v>170</v>
      </c>
      <c r="G15" s="14">
        <f>ROUND(+D15*'(Currency Calculation)'!$D$7,-1)</f>
        <v>170</v>
      </c>
      <c r="H15" s="14">
        <f>ROUND(+D15*'(Currency Calculation)'!$D$9,-1)</f>
        <v>20</v>
      </c>
    </row>
    <row r="16" spans="2:8" x14ac:dyDescent="0.2">
      <c r="C16" s="73">
        <v>100</v>
      </c>
      <c r="D16" s="14">
        <f>ROUND(E16/'(Currency Calculation)'!$D$6,1)</f>
        <v>19</v>
      </c>
      <c r="E16" s="14">
        <f>+E15*0.95</f>
        <v>142.5</v>
      </c>
      <c r="F16" s="14">
        <f>+F15*0.95</f>
        <v>161.5</v>
      </c>
      <c r="G16" s="14">
        <f>+G15*0.95</f>
        <v>161.5</v>
      </c>
      <c r="H16" s="14">
        <f>+H15*0.95</f>
        <v>19</v>
      </c>
    </row>
    <row r="17" spans="2:8" x14ac:dyDescent="0.2">
      <c r="C17" s="24">
        <v>200</v>
      </c>
      <c r="D17" s="14">
        <f>ROUND(E17/'(Currency Calculation)'!$D$6,1)</f>
        <v>18.100000000000001</v>
      </c>
      <c r="E17" s="14">
        <f t="shared" ref="E17:E24" si="0">+E16*0.95</f>
        <v>135.375</v>
      </c>
      <c r="F17" s="14">
        <f t="shared" ref="F17:F24" si="1">+F16*0.95</f>
        <v>153.42499999999998</v>
      </c>
      <c r="G17" s="14">
        <f t="shared" ref="G17:G24" si="2">+G16*0.95</f>
        <v>153.42499999999998</v>
      </c>
      <c r="H17" s="14">
        <f t="shared" ref="H17:H24" si="3">+H16*0.95</f>
        <v>18.05</v>
      </c>
    </row>
    <row r="18" spans="2:8" x14ac:dyDescent="0.2">
      <c r="C18" s="24">
        <v>300</v>
      </c>
      <c r="D18" s="14">
        <f>ROUND(E18/'(Currency Calculation)'!$D$6,1)</f>
        <v>17.100000000000001</v>
      </c>
      <c r="E18" s="14">
        <f t="shared" si="0"/>
        <v>128.60624999999999</v>
      </c>
      <c r="F18" s="14">
        <f t="shared" si="1"/>
        <v>145.75374999999997</v>
      </c>
      <c r="G18" s="14">
        <f t="shared" si="2"/>
        <v>145.75374999999997</v>
      </c>
      <c r="H18" s="14">
        <f t="shared" si="3"/>
        <v>17.147500000000001</v>
      </c>
    </row>
    <row r="19" spans="2:8" x14ac:dyDescent="0.2">
      <c r="C19" s="24">
        <v>400</v>
      </c>
      <c r="D19" s="14">
        <f>ROUND(E19/'(Currency Calculation)'!$D$6,1)</f>
        <v>16.3</v>
      </c>
      <c r="E19" s="14">
        <f t="shared" si="0"/>
        <v>122.17593749999999</v>
      </c>
      <c r="F19" s="14">
        <f t="shared" si="1"/>
        <v>138.46606249999996</v>
      </c>
      <c r="G19" s="14">
        <f t="shared" si="2"/>
        <v>138.46606249999996</v>
      </c>
      <c r="H19" s="14">
        <f t="shared" si="3"/>
        <v>16.290125</v>
      </c>
    </row>
    <row r="20" spans="2:8" x14ac:dyDescent="0.2">
      <c r="C20" s="24">
        <v>500</v>
      </c>
      <c r="D20" s="14">
        <f>ROUND(E20/'(Currency Calculation)'!$D$6,1)</f>
        <v>15.5</v>
      </c>
      <c r="E20" s="14">
        <f t="shared" si="0"/>
        <v>116.06714062499998</v>
      </c>
      <c r="F20" s="14">
        <f t="shared" si="1"/>
        <v>131.54275937499995</v>
      </c>
      <c r="G20" s="14">
        <f t="shared" si="2"/>
        <v>131.54275937499995</v>
      </c>
      <c r="H20" s="14">
        <f t="shared" si="3"/>
        <v>15.475618749999999</v>
      </c>
    </row>
    <row r="21" spans="2:8" x14ac:dyDescent="0.2">
      <c r="C21" s="24">
        <v>600</v>
      </c>
      <c r="D21" s="14">
        <f>ROUND(E21/'(Currency Calculation)'!$D$6,1)</f>
        <v>14.7</v>
      </c>
      <c r="E21" s="14">
        <f t="shared" si="0"/>
        <v>110.26378359374998</v>
      </c>
      <c r="F21" s="14">
        <f t="shared" si="1"/>
        <v>124.96562140624994</v>
      </c>
      <c r="G21" s="14">
        <f t="shared" si="2"/>
        <v>124.96562140624994</v>
      </c>
      <c r="H21" s="14">
        <f t="shared" si="3"/>
        <v>14.701837812499999</v>
      </c>
    </row>
    <row r="22" spans="2:8" x14ac:dyDescent="0.2">
      <c r="C22" s="24">
        <v>700</v>
      </c>
      <c r="D22" s="14">
        <f>ROUND(E22/'(Currency Calculation)'!$D$6,1)</f>
        <v>14</v>
      </c>
      <c r="E22" s="14">
        <f t="shared" si="0"/>
        <v>104.75059441406248</v>
      </c>
      <c r="F22" s="14">
        <f t="shared" si="1"/>
        <v>118.71734033593744</v>
      </c>
      <c r="G22" s="14">
        <f t="shared" si="2"/>
        <v>118.71734033593744</v>
      </c>
      <c r="H22" s="14">
        <f t="shared" si="3"/>
        <v>13.966745921874999</v>
      </c>
    </row>
    <row r="23" spans="2:8" x14ac:dyDescent="0.2">
      <c r="C23" s="24">
        <v>800</v>
      </c>
      <c r="D23" s="14">
        <f>ROUND(E23/'(Currency Calculation)'!$D$6,1)</f>
        <v>13.3</v>
      </c>
      <c r="E23" s="14">
        <f t="shared" si="0"/>
        <v>99.513064693359354</v>
      </c>
      <c r="F23" s="14">
        <f t="shared" si="1"/>
        <v>112.78147331914056</v>
      </c>
      <c r="G23" s="14">
        <f t="shared" si="2"/>
        <v>112.78147331914056</v>
      </c>
      <c r="H23" s="14">
        <f t="shared" si="3"/>
        <v>13.268408625781248</v>
      </c>
    </row>
    <row r="24" spans="2:8" x14ac:dyDescent="0.2">
      <c r="C24" s="24">
        <v>10000</v>
      </c>
      <c r="D24" s="14">
        <f>ROUND(E24/'(Currency Calculation)'!$D$6,1)</f>
        <v>12.6</v>
      </c>
      <c r="E24" s="14">
        <f t="shared" si="0"/>
        <v>94.537411458691381</v>
      </c>
      <c r="F24" s="14">
        <f t="shared" si="1"/>
        <v>107.14239965318353</v>
      </c>
      <c r="G24" s="14">
        <f t="shared" si="2"/>
        <v>107.14239965318353</v>
      </c>
      <c r="H24" s="14">
        <f t="shared" si="3"/>
        <v>12.604988194492185</v>
      </c>
    </row>
    <row r="25" spans="2:8" x14ac:dyDescent="0.2">
      <c r="B25" s="16" t="s">
        <v>4</v>
      </c>
      <c r="C25" s="16"/>
      <c r="D25" s="14">
        <f>ROUND(E25/'(Currency Calculation)'!$D$6,-2)</f>
        <v>4700</v>
      </c>
      <c r="E25" s="15">
        <v>35000</v>
      </c>
      <c r="F25" s="14">
        <f>ROUND(D25*'(Currency Calculation)'!$D$7,-2)</f>
        <v>39000</v>
      </c>
      <c r="G25" s="14">
        <f>ROUND(+D25*'(Currency Calculation)'!$D$8,-2)</f>
        <v>34800</v>
      </c>
      <c r="H25" s="14">
        <f>ROUND(+D25*'(Currency Calculation)'!$D$9,-2)</f>
        <v>4200</v>
      </c>
    </row>
    <row r="26" spans="2:8" x14ac:dyDescent="0.2">
      <c r="B26" s="16" t="s">
        <v>5</v>
      </c>
      <c r="C26" s="16"/>
      <c r="D26" s="14">
        <f>ROUND(E26/'(Currency Calculation)'!$D$6,-1)</f>
        <v>2000</v>
      </c>
      <c r="E26" s="15">
        <v>15000</v>
      </c>
      <c r="F26" s="14">
        <f>ROUND(D26*'(Currency Calculation)'!$D$7,-2)</f>
        <v>16600</v>
      </c>
      <c r="G26" s="14">
        <f>ROUND(+D26*'(Currency Calculation)'!$D$8,-2)</f>
        <v>14800</v>
      </c>
      <c r="H26" s="14">
        <f>ROUND(+D26*'(Currency Calculation)'!$D$9,-2)</f>
        <v>1800</v>
      </c>
    </row>
    <row r="27" spans="2:8" x14ac:dyDescent="0.2">
      <c r="B27" s="16" t="s">
        <v>42</v>
      </c>
      <c r="C27" s="16"/>
      <c r="D27" s="14">
        <f>ROUND(E27/'(Currency Calculation)'!$D$6,-1)</f>
        <v>1000</v>
      </c>
      <c r="E27" s="15">
        <v>7500</v>
      </c>
      <c r="F27" s="14">
        <f>ROUND(D27*'(Currency Calculation)'!$D$7,-2)</f>
        <v>8300</v>
      </c>
      <c r="G27" s="14">
        <f>ROUND(+D27*'(Currency Calculation)'!$D$8,-2)</f>
        <v>7400</v>
      </c>
      <c r="H27" s="14">
        <f>ROUND(+D27*'(Currency Calculation)'!$D$9,-2)</f>
        <v>900</v>
      </c>
    </row>
    <row r="33" spans="2:11" ht="12.75" x14ac:dyDescent="0.2">
      <c r="K33" s="17"/>
    </row>
    <row r="34" spans="2:11" ht="12.75" x14ac:dyDescent="0.2">
      <c r="K34" s="17"/>
    </row>
    <row r="35" spans="2:11" ht="12.75" x14ac:dyDescent="0.2">
      <c r="B35" s="7"/>
      <c r="C35" s="7"/>
      <c r="D35" s="8"/>
      <c r="E35" s="9"/>
      <c r="F35" s="10" t="s">
        <v>14</v>
      </c>
      <c r="K35" s="17"/>
    </row>
    <row r="36" spans="2:11" ht="12.75" x14ac:dyDescent="0.2">
      <c r="K36" s="17"/>
    </row>
    <row r="37" spans="2:11" ht="12.75" x14ac:dyDescent="0.2">
      <c r="B37" s="1" t="s">
        <v>8</v>
      </c>
      <c r="C37" s="1"/>
      <c r="D37" s="2"/>
      <c r="E37" s="3"/>
      <c r="F37" s="1"/>
      <c r="G37" s="39"/>
      <c r="H37" s="39"/>
      <c r="K37" s="17"/>
    </row>
    <row r="38" spans="2:11" ht="12.75" x14ac:dyDescent="0.2">
      <c r="B38" s="18" t="s">
        <v>7</v>
      </c>
      <c r="C38" s="18"/>
      <c r="D38" s="5"/>
      <c r="E38" s="5">
        <v>18</v>
      </c>
      <c r="F38" s="44" t="s">
        <v>9</v>
      </c>
      <c r="K38" s="17"/>
    </row>
    <row r="39" spans="2:11" ht="12.75" x14ac:dyDescent="0.2">
      <c r="K39" s="17"/>
    </row>
    <row r="40" spans="2:11" ht="12.75" x14ac:dyDescent="0.2">
      <c r="B40" s="1" t="s">
        <v>34</v>
      </c>
      <c r="C40" s="39"/>
      <c r="D40" s="39"/>
      <c r="E40" s="39"/>
      <c r="F40" s="39"/>
      <c r="G40" s="39"/>
      <c r="H40" s="39"/>
      <c r="K40" s="17"/>
    </row>
    <row r="41" spans="2:11" ht="12.75" x14ac:dyDescent="0.2">
      <c r="B41" s="11" t="s">
        <v>36</v>
      </c>
      <c r="G41" s="18"/>
      <c r="K41" s="17"/>
    </row>
    <row r="42" spans="2:11" ht="12.75" x14ac:dyDescent="0.2">
      <c r="B42" s="11" t="s">
        <v>35</v>
      </c>
      <c r="G42" s="18"/>
      <c r="K42" s="17"/>
    </row>
    <row r="43" spans="2:11" ht="12.75" x14ac:dyDescent="0.2">
      <c r="B43" s="11" t="s">
        <v>37</v>
      </c>
      <c r="G43" s="18"/>
      <c r="K43" s="17"/>
    </row>
    <row r="44" spans="2:11" ht="12.75" x14ac:dyDescent="0.2">
      <c r="B44" s="11" t="s">
        <v>38</v>
      </c>
      <c r="E44" s="19"/>
      <c r="G44" s="18"/>
      <c r="K44" s="17"/>
    </row>
    <row r="45" spans="2:11" ht="12.75" x14ac:dyDescent="0.2">
      <c r="E45" s="20"/>
      <c r="G45" s="18"/>
      <c r="K45" s="17"/>
    </row>
    <row r="46" spans="2:11" x14ac:dyDescent="0.2">
      <c r="E46" s="20"/>
      <c r="G46" s="21"/>
    </row>
    <row r="47" spans="2:11" x14ac:dyDescent="0.2">
      <c r="E47" s="20"/>
      <c r="G47" s="21"/>
    </row>
    <row r="48" spans="2:11" x14ac:dyDescent="0.2">
      <c r="E48" s="19"/>
      <c r="G48" s="21"/>
    </row>
    <row r="49" spans="5:7" x14ac:dyDescent="0.2">
      <c r="E49" s="19"/>
      <c r="G49" s="18"/>
    </row>
    <row r="50" spans="5:7" x14ac:dyDescent="0.2">
      <c r="E50" s="19"/>
      <c r="G50" s="18"/>
    </row>
    <row r="51" spans="5:7" x14ac:dyDescent="0.2">
      <c r="E51" s="19"/>
      <c r="G51" s="18"/>
    </row>
    <row r="52" spans="5:7" x14ac:dyDescent="0.2">
      <c r="E52" s="19"/>
      <c r="G52" s="18"/>
    </row>
    <row r="53" spans="5:7" x14ac:dyDescent="0.2">
      <c r="E53" s="19"/>
      <c r="G53" s="18"/>
    </row>
    <row r="54" spans="5:7" x14ac:dyDescent="0.2">
      <c r="E54" s="19"/>
      <c r="G54" s="18"/>
    </row>
    <row r="55" spans="5:7" x14ac:dyDescent="0.2">
      <c r="E55" s="19"/>
      <c r="G55" s="18"/>
    </row>
  </sheetData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7"/>
  <sheetViews>
    <sheetView showGridLines="0" tabSelected="1" zoomScale="110" zoomScaleNormal="110" workbookViewId="0">
      <selection activeCell="G32" sqref="G32"/>
    </sheetView>
  </sheetViews>
  <sheetFormatPr baseColWidth="10" defaultRowHeight="12.75" x14ac:dyDescent="0.2"/>
  <cols>
    <col min="1" max="1" width="5" customWidth="1"/>
    <col min="2" max="4" width="9.42578125" customWidth="1"/>
    <col min="5" max="5" width="10.42578125" customWidth="1"/>
    <col min="6" max="6" width="9.42578125" customWidth="1"/>
    <col min="7" max="7" width="5.140625" customWidth="1"/>
    <col min="8" max="8" width="9.28515625" customWidth="1"/>
    <col min="9" max="9" width="6.7109375" customWidth="1"/>
    <col min="10" max="11" width="12.7109375" customWidth="1"/>
  </cols>
  <sheetData>
    <row r="1" spans="1:11" ht="12.75" customHeight="1" x14ac:dyDescent="0.2">
      <c r="D1" s="126" t="s">
        <v>65</v>
      </c>
      <c r="E1" s="126"/>
      <c r="F1" s="126"/>
      <c r="G1" s="126"/>
      <c r="H1" s="126"/>
      <c r="I1" s="126"/>
    </row>
    <row r="2" spans="1:11" ht="13.15" customHeight="1" x14ac:dyDescent="0.2">
      <c r="D2" s="126"/>
      <c r="E2" s="126"/>
      <c r="F2" s="126"/>
      <c r="G2" s="126"/>
      <c r="H2" s="126"/>
      <c r="I2" s="126"/>
      <c r="J2" s="77" t="s">
        <v>85</v>
      </c>
      <c r="K2" s="77"/>
    </row>
    <row r="3" spans="1:11" ht="13.15" customHeight="1" x14ac:dyDescent="0.2">
      <c r="D3" s="126"/>
      <c r="E3" s="126"/>
      <c r="F3" s="126"/>
      <c r="G3" s="126"/>
      <c r="H3" s="126"/>
      <c r="I3" s="126"/>
      <c r="J3" s="77" t="s">
        <v>86</v>
      </c>
      <c r="K3" s="77"/>
    </row>
    <row r="4" spans="1:11" ht="13.15" customHeight="1" x14ac:dyDescent="0.2">
      <c r="D4" s="126"/>
      <c r="E4" s="126"/>
      <c r="F4" s="126"/>
      <c r="G4" s="126"/>
      <c r="H4" s="126"/>
      <c r="I4" s="126"/>
      <c r="J4" s="77" t="s">
        <v>84</v>
      </c>
      <c r="K4" s="77"/>
    </row>
    <row r="5" spans="1:11" x14ac:dyDescent="0.2">
      <c r="D5" s="126"/>
      <c r="E5" s="126"/>
      <c r="F5" s="126"/>
      <c r="G5" s="126"/>
      <c r="H5" s="126"/>
      <c r="I5" s="126"/>
    </row>
    <row r="6" spans="1:11" s="77" customFormat="1" x14ac:dyDescent="0.2">
      <c r="A6" s="115" t="s">
        <v>44</v>
      </c>
      <c r="B6" s="116" t="s">
        <v>62</v>
      </c>
      <c r="C6" s="116"/>
      <c r="D6" s="116"/>
      <c r="E6" s="116"/>
      <c r="F6" s="116"/>
      <c r="G6" s="120"/>
      <c r="H6" s="120"/>
      <c r="I6" s="120"/>
      <c r="J6" s="120"/>
      <c r="K6" s="120"/>
    </row>
    <row r="7" spans="1:11" x14ac:dyDescent="0.2">
      <c r="A7" s="81"/>
      <c r="B7" s="119" t="s">
        <v>102</v>
      </c>
      <c r="D7" s="119" t="s">
        <v>101</v>
      </c>
      <c r="H7" s="76" t="s">
        <v>64</v>
      </c>
    </row>
    <row r="8" spans="1:11" x14ac:dyDescent="0.2">
      <c r="B8" s="80">
        <v>0</v>
      </c>
      <c r="C8" s="84" t="s">
        <v>45</v>
      </c>
      <c r="D8" s="83">
        <v>20</v>
      </c>
      <c r="E8" s="82" t="s">
        <v>73</v>
      </c>
      <c r="H8" s="79">
        <f>B8*D8</f>
        <v>0</v>
      </c>
      <c r="I8" s="76" t="s">
        <v>66</v>
      </c>
    </row>
    <row r="9" spans="1:11" x14ac:dyDescent="0.2">
      <c r="B9" s="80">
        <v>0</v>
      </c>
      <c r="C9" s="84" t="s">
        <v>46</v>
      </c>
      <c r="D9" s="83">
        <v>50</v>
      </c>
      <c r="E9" s="82" t="s">
        <v>73</v>
      </c>
      <c r="H9" s="79">
        <f>B9*D9</f>
        <v>0</v>
      </c>
      <c r="I9" s="76" t="s">
        <v>67</v>
      </c>
    </row>
    <row r="10" spans="1:11" x14ac:dyDescent="0.2">
      <c r="B10" s="80">
        <v>1</v>
      </c>
      <c r="C10" s="84" t="s">
        <v>47</v>
      </c>
      <c r="D10" s="83">
        <v>200</v>
      </c>
      <c r="E10" s="82" t="s">
        <v>73</v>
      </c>
      <c r="H10" s="79">
        <f>B10*D10</f>
        <v>200</v>
      </c>
      <c r="I10" s="76" t="s">
        <v>68</v>
      </c>
    </row>
    <row r="11" spans="1:11" x14ac:dyDescent="0.2">
      <c r="H11" s="77">
        <f>SUM(H8:H10)</f>
        <v>200</v>
      </c>
      <c r="I11" s="92" t="s">
        <v>69</v>
      </c>
    </row>
    <row r="13" spans="1:11" x14ac:dyDescent="0.2">
      <c r="A13" s="115" t="s">
        <v>48</v>
      </c>
      <c r="B13" s="116" t="s">
        <v>76</v>
      </c>
      <c r="C13" s="117"/>
      <c r="D13" s="117"/>
      <c r="E13" s="116"/>
      <c r="F13" s="115" t="s">
        <v>77</v>
      </c>
      <c r="G13" s="117"/>
      <c r="H13" s="118" t="s">
        <v>80</v>
      </c>
      <c r="I13" s="117"/>
      <c r="J13" s="116" t="s">
        <v>99</v>
      </c>
      <c r="K13" s="116"/>
    </row>
    <row r="14" spans="1:11" x14ac:dyDescent="0.2">
      <c r="F14" s="119" t="s">
        <v>58</v>
      </c>
      <c r="J14" s="114" t="s">
        <v>104</v>
      </c>
      <c r="K14" s="110" t="s">
        <v>81</v>
      </c>
    </row>
    <row r="15" spans="1:11" x14ac:dyDescent="0.2">
      <c r="A15" s="76" t="s">
        <v>49</v>
      </c>
      <c r="B15" s="76" t="s">
        <v>50</v>
      </c>
      <c r="F15" s="87">
        <v>5</v>
      </c>
      <c r="G15" s="76" t="s">
        <v>9</v>
      </c>
      <c r="H15" s="86">
        <v>5</v>
      </c>
      <c r="I15" s="76" t="s">
        <v>9</v>
      </c>
      <c r="J15" s="78" t="s">
        <v>82</v>
      </c>
      <c r="K15" s="113" t="s">
        <v>83</v>
      </c>
    </row>
    <row r="16" spans="1:11" x14ac:dyDescent="0.2">
      <c r="A16" s="76" t="s">
        <v>51</v>
      </c>
      <c r="B16" s="76" t="s">
        <v>52</v>
      </c>
      <c r="F16" s="87">
        <v>20</v>
      </c>
      <c r="G16" s="76" t="s">
        <v>9</v>
      </c>
      <c r="H16" s="86">
        <v>70</v>
      </c>
      <c r="I16" s="76" t="s">
        <v>9</v>
      </c>
      <c r="J16" s="78" t="s">
        <v>82</v>
      </c>
      <c r="K16" s="113" t="s">
        <v>83</v>
      </c>
    </row>
    <row r="17" spans="1:11" x14ac:dyDescent="0.2">
      <c r="A17" s="76" t="s">
        <v>53</v>
      </c>
      <c r="B17" s="76" t="s">
        <v>54</v>
      </c>
      <c r="F17" s="87">
        <v>25</v>
      </c>
      <c r="G17" s="76" t="s">
        <v>9</v>
      </c>
      <c r="H17" s="86">
        <v>90</v>
      </c>
      <c r="I17" s="76" t="s">
        <v>9</v>
      </c>
      <c r="J17" s="78" t="s">
        <v>82</v>
      </c>
      <c r="K17" s="113" t="s">
        <v>83</v>
      </c>
    </row>
    <row r="18" spans="1:11" x14ac:dyDescent="0.2">
      <c r="A18" s="76" t="s">
        <v>55</v>
      </c>
      <c r="B18" s="76" t="s">
        <v>78</v>
      </c>
      <c r="F18" s="87">
        <v>20</v>
      </c>
      <c r="G18" s="76" t="s">
        <v>9</v>
      </c>
      <c r="H18" s="86">
        <v>90</v>
      </c>
      <c r="I18" s="76" t="s">
        <v>9</v>
      </c>
      <c r="J18" s="78" t="s">
        <v>82</v>
      </c>
      <c r="K18" s="113" t="s">
        <v>83</v>
      </c>
    </row>
    <row r="19" spans="1:11" x14ac:dyDescent="0.2">
      <c r="A19" s="76" t="s">
        <v>56</v>
      </c>
      <c r="B19" s="76" t="s">
        <v>74</v>
      </c>
      <c r="F19" s="87">
        <v>5</v>
      </c>
      <c r="G19" s="76" t="s">
        <v>9</v>
      </c>
      <c r="H19" s="86">
        <v>60</v>
      </c>
      <c r="I19" s="76" t="s">
        <v>9</v>
      </c>
      <c r="J19" s="78" t="s">
        <v>82</v>
      </c>
      <c r="K19" s="113" t="s">
        <v>83</v>
      </c>
    </row>
    <row r="20" spans="1:11" x14ac:dyDescent="0.2">
      <c r="A20" s="76" t="s">
        <v>57</v>
      </c>
      <c r="B20" s="76" t="s">
        <v>75</v>
      </c>
      <c r="F20" s="87">
        <v>20</v>
      </c>
      <c r="G20" s="76" t="s">
        <v>9</v>
      </c>
      <c r="H20" s="86">
        <v>5</v>
      </c>
      <c r="I20" s="76" t="s">
        <v>9</v>
      </c>
      <c r="J20" s="78" t="s">
        <v>82</v>
      </c>
      <c r="K20" s="95" t="s">
        <v>82</v>
      </c>
    </row>
    <row r="21" spans="1:11" x14ac:dyDescent="0.2">
      <c r="A21" s="76" t="s">
        <v>88</v>
      </c>
      <c r="B21" s="76" t="s">
        <v>89</v>
      </c>
      <c r="F21" s="98">
        <v>5</v>
      </c>
      <c r="G21" s="76" t="s">
        <v>9</v>
      </c>
      <c r="H21" s="86">
        <v>90</v>
      </c>
      <c r="I21" s="76" t="s">
        <v>9</v>
      </c>
      <c r="J21" s="78" t="s">
        <v>82</v>
      </c>
      <c r="K21" s="113" t="s">
        <v>83</v>
      </c>
    </row>
    <row r="22" spans="1:11" x14ac:dyDescent="0.2">
      <c r="B22" s="109"/>
      <c r="F22" s="78">
        <f>SUM(F15:F21)</f>
        <v>100</v>
      </c>
      <c r="G22" s="76" t="s">
        <v>9</v>
      </c>
    </row>
    <row r="23" spans="1:11" x14ac:dyDescent="0.2">
      <c r="B23" s="76"/>
      <c r="F23" s="78"/>
      <c r="G23" s="76"/>
    </row>
    <row r="24" spans="1:11" x14ac:dyDescent="0.2">
      <c r="E24" s="81"/>
      <c r="F24" s="81" t="s">
        <v>70</v>
      </c>
      <c r="G24" s="78" t="s">
        <v>60</v>
      </c>
      <c r="H24" s="93">
        <f>((F15*H15)+(F16*H16)+(F17*H17)+(F18*H18)+(F19*H19)+(F20*H20)+F21*H21)/10000</f>
        <v>0.63249999999999995</v>
      </c>
    </row>
    <row r="26" spans="1:11" x14ac:dyDescent="0.2">
      <c r="A26" s="115" t="s">
        <v>43</v>
      </c>
      <c r="B26" s="116" t="s">
        <v>63</v>
      </c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 s="91" customFormat="1" ht="4.9000000000000004" customHeight="1" x14ac:dyDescent="0.2">
      <c r="A27" s="88"/>
      <c r="B27" s="89"/>
      <c r="C27" s="90"/>
      <c r="D27" s="90"/>
      <c r="E27" s="90"/>
      <c r="F27" s="90"/>
      <c r="G27" s="90"/>
      <c r="H27" s="90"/>
      <c r="I27" s="90"/>
      <c r="J27" s="90"/>
    </row>
    <row r="28" spans="1:11" x14ac:dyDescent="0.2">
      <c r="B28" s="76" t="s">
        <v>64</v>
      </c>
      <c r="D28" s="76" t="s">
        <v>59</v>
      </c>
      <c r="F28" s="77" t="s">
        <v>72</v>
      </c>
    </row>
    <row r="29" spans="1:11" x14ac:dyDescent="0.2">
      <c r="B29" s="79">
        <f>H8</f>
        <v>0</v>
      </c>
      <c r="C29" s="76" t="s">
        <v>71</v>
      </c>
      <c r="D29" s="94">
        <f>H24</f>
        <v>0.63249999999999995</v>
      </c>
      <c r="E29" s="78" t="s">
        <v>60</v>
      </c>
      <c r="F29" s="96">
        <f>D29*B29</f>
        <v>0</v>
      </c>
      <c r="G29" s="76" t="s">
        <v>66</v>
      </c>
    </row>
    <row r="30" spans="1:11" x14ac:dyDescent="0.2">
      <c r="B30" s="79">
        <f>H9</f>
        <v>0</v>
      </c>
      <c r="C30" s="76" t="s">
        <v>71</v>
      </c>
      <c r="D30" s="94">
        <f>H24</f>
        <v>0.63249999999999995</v>
      </c>
      <c r="E30" s="78" t="s">
        <v>60</v>
      </c>
      <c r="F30" s="96">
        <f>D30*B30</f>
        <v>0</v>
      </c>
      <c r="G30" s="76" t="s">
        <v>67</v>
      </c>
    </row>
    <row r="31" spans="1:11" x14ac:dyDescent="0.2">
      <c r="B31" s="79">
        <f>H10</f>
        <v>200</v>
      </c>
      <c r="C31" s="76" t="s">
        <v>71</v>
      </c>
      <c r="D31" s="94">
        <f>H24</f>
        <v>0.63249999999999995</v>
      </c>
      <c r="E31" s="78" t="s">
        <v>60</v>
      </c>
      <c r="F31" s="96">
        <f>D31*B31</f>
        <v>126.49999999999999</v>
      </c>
      <c r="G31" s="76" t="s">
        <v>68</v>
      </c>
    </row>
    <row r="32" spans="1:11" x14ac:dyDescent="0.2">
      <c r="B32" s="77">
        <f>SUM(B29:B31)</f>
        <v>200</v>
      </c>
      <c r="C32" s="92" t="s">
        <v>61</v>
      </c>
      <c r="D32" s="94">
        <f>H24</f>
        <v>0.63249999999999995</v>
      </c>
      <c r="E32" s="95" t="s">
        <v>60</v>
      </c>
      <c r="F32" s="97">
        <f>D32*B32</f>
        <v>126.49999999999999</v>
      </c>
      <c r="G32" t="s">
        <v>87</v>
      </c>
    </row>
    <row r="33" spans="1:12" x14ac:dyDescent="0.2">
      <c r="B33" s="76"/>
      <c r="K33" s="85"/>
      <c r="L33" s="85"/>
    </row>
    <row r="34" spans="1:12" x14ac:dyDescent="0.2">
      <c r="A34" s="115" t="s">
        <v>95</v>
      </c>
      <c r="B34" s="116" t="s">
        <v>98</v>
      </c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2" x14ac:dyDescent="0.2">
      <c r="B35" s="108" t="s">
        <v>103</v>
      </c>
      <c r="C35" s="103"/>
    </row>
    <row r="36" spans="1:12" x14ac:dyDescent="0.2">
      <c r="C36" s="112">
        <v>20</v>
      </c>
      <c r="D36" s="99">
        <f>C36*12</f>
        <v>240</v>
      </c>
      <c r="F36" s="102" t="s">
        <v>91</v>
      </c>
    </row>
    <row r="37" spans="1:12" x14ac:dyDescent="0.2">
      <c r="B37" s="100" t="s">
        <v>94</v>
      </c>
      <c r="C37" s="101" t="s">
        <v>92</v>
      </c>
      <c r="D37" s="100" t="s">
        <v>90</v>
      </c>
      <c r="F37" s="105">
        <f>F32*800</f>
        <v>101199.99999999999</v>
      </c>
      <c r="G37" s="103" t="s">
        <v>96</v>
      </c>
    </row>
    <row r="38" spans="1:12" x14ac:dyDescent="0.2">
      <c r="B38">
        <v>50</v>
      </c>
      <c r="C38" s="99">
        <f>B38*C$36</f>
        <v>1000</v>
      </c>
      <c r="D38" s="99">
        <f>C38*12</f>
        <v>12000</v>
      </c>
      <c r="F38" s="106">
        <f>H24</f>
        <v>0.63249999999999995</v>
      </c>
      <c r="G38" s="111" t="s">
        <v>100</v>
      </c>
      <c r="H38" s="104"/>
    </row>
    <row r="39" spans="1:12" x14ac:dyDescent="0.2">
      <c r="B39">
        <v>100</v>
      </c>
      <c r="C39" s="99">
        <f>B39*C$36</f>
        <v>2000</v>
      </c>
      <c r="D39" s="99">
        <f>C39*12</f>
        <v>24000</v>
      </c>
      <c r="F39" s="107">
        <f>(H11-F32)/7</f>
        <v>10.500000000000002</v>
      </c>
      <c r="G39" s="103" t="s">
        <v>97</v>
      </c>
      <c r="I39" s="104"/>
      <c r="J39" s="104"/>
    </row>
    <row r="40" spans="1:12" x14ac:dyDescent="0.2">
      <c r="B40">
        <v>200</v>
      </c>
      <c r="C40" s="99">
        <f>B40*C$36</f>
        <v>4000</v>
      </c>
      <c r="D40" s="99">
        <f>C40*12</f>
        <v>48000</v>
      </c>
      <c r="F40" s="76" t="s">
        <v>79</v>
      </c>
    </row>
    <row r="41" spans="1:12" x14ac:dyDescent="0.2">
      <c r="C41" s="99"/>
      <c r="D41" s="99"/>
    </row>
    <row r="43" spans="1:12" x14ac:dyDescent="0.2">
      <c r="F43" s="99"/>
    </row>
    <row r="47" spans="1:12" x14ac:dyDescent="0.2">
      <c r="B47" t="s">
        <v>93</v>
      </c>
    </row>
  </sheetData>
  <mergeCells count="1">
    <mergeCell ref="D1:I5"/>
  </mergeCells>
  <pageMargins left="0.7" right="0.7" top="0.78740157499999996" bottom="0.78740157499999996" header="0.3" footer="0.3"/>
  <pageSetup paperSize="9" orientation="landscape" horizontalDpi="4294967295" verticalDpi="4294967295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88A245C4DCA047BF32D530955EC0D6" ma:contentTypeVersion="" ma:contentTypeDescription="Ein neues Dokument erstellen." ma:contentTypeScope="" ma:versionID="cb0a586399305b8e0421dc46a6e221e3">
  <xsd:schema xmlns:xsd="http://www.w3.org/2001/XMLSchema" xmlns:xs="http://www.w3.org/2001/XMLSchema" xmlns:p="http://schemas.microsoft.com/office/2006/metadata/properties" xmlns:ns2="34c74de5-f2d8-47ba-8305-3a0632b91b1d" targetNamespace="http://schemas.microsoft.com/office/2006/metadata/properties" ma:root="true" ma:fieldsID="09e45af35de17d338bdf8332e3831045" ns2:_="">
    <xsd:import namespace="34c74de5-f2d8-47ba-8305-3a0632b91b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74de5-f2d8-47ba-8305-3a0632b91b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0E67E1-3EF5-4542-AFCA-137D0A6CD7C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4c74de5-f2d8-47ba-8305-3a0632b91b1d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E66998-2FC2-4EC4-88BB-BE2BD7CF0B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B58D19-D432-4FA9-8486-E294DC9508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c74de5-f2d8-47ba-8305-3a0632b91b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 Price list</vt:lpstr>
      <vt:lpstr>(Currency Calculation)</vt:lpstr>
      <vt:lpstr>(Volume Discount)</vt:lpstr>
      <vt:lpstr>(Calculation)</vt:lpstr>
      <vt:lpstr>Tabelle1</vt:lpstr>
      <vt:lpstr>Tabelle2</vt:lpstr>
    </vt:vector>
  </TitlesOfParts>
  <Company>GEDYS IntraWare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Lizenz- und Angebotsrechner GEDYS IntraWare 7</dc:title>
  <dc:creator>Ralf Geishauser</dc:creator>
  <cp:lastModifiedBy>Kim Bruns</cp:lastModifiedBy>
  <cp:lastPrinted>2015-10-29T13:40:17Z</cp:lastPrinted>
  <dcterms:created xsi:type="dcterms:W3CDTF">2002-10-23T12:45:39Z</dcterms:created>
  <dcterms:modified xsi:type="dcterms:W3CDTF">2016-12-02T07:42:56Z</dcterms:modified>
</cp:coreProperties>
</file>